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tabRatio="711" activeTab="6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3" r:id="rId9"/>
  </sheets>
  <externalReferences>
    <externalReference r:id="rId10"/>
  </externalReferences>
  <definedNames>
    <definedName name="Months">[1]LookupTable!$A$2:$B$13</definedName>
  </definedNames>
  <calcPr calcId="125725"/>
</workbook>
</file>

<file path=xl/calcChain.xml><?xml version="1.0" encoding="utf-8"?>
<calcChain xmlns="http://schemas.openxmlformats.org/spreadsheetml/2006/main">
  <c r="C16" i="8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C4"/>
  <c r="B4"/>
  <c r="I110" i="13"/>
  <c r="E110"/>
  <c r="F110" s="1"/>
  <c r="I109"/>
  <c r="E109"/>
  <c r="F109" s="1"/>
  <c r="I108"/>
  <c r="E108"/>
  <c r="F108" s="1"/>
  <c r="I107"/>
  <c r="E107"/>
  <c r="F107" s="1"/>
  <c r="I106"/>
  <c r="E106"/>
  <c r="F106" s="1"/>
  <c r="I105"/>
  <c r="E105"/>
  <c r="F105" s="1"/>
  <c r="I104"/>
  <c r="E104"/>
  <c r="F104" s="1"/>
  <c r="I103"/>
  <c r="F103"/>
  <c r="E103"/>
  <c r="I102"/>
  <c r="E102"/>
  <c r="F102" s="1"/>
  <c r="I101"/>
  <c r="E101"/>
  <c r="F101" s="1"/>
  <c r="I100"/>
  <c r="E100"/>
  <c r="F100" s="1"/>
  <c r="I99"/>
  <c r="E99"/>
  <c r="F99" s="1"/>
  <c r="I98"/>
  <c r="E98"/>
  <c r="F98" s="1"/>
  <c r="I97"/>
  <c r="E97"/>
  <c r="F97" s="1"/>
  <c r="I96"/>
  <c r="E96"/>
  <c r="F96" s="1"/>
  <c r="I95"/>
  <c r="E95"/>
  <c r="F95" s="1"/>
  <c r="I94"/>
  <c r="E94"/>
  <c r="F94" s="1"/>
  <c r="I93"/>
  <c r="E93"/>
  <c r="F93" s="1"/>
  <c r="I92"/>
  <c r="E92"/>
  <c r="F92" s="1"/>
  <c r="I91"/>
  <c r="E91"/>
  <c r="F91" s="1"/>
  <c r="I90"/>
  <c r="E90"/>
  <c r="F90" s="1"/>
  <c r="I89"/>
  <c r="E89"/>
  <c r="F89" s="1"/>
  <c r="I88"/>
  <c r="E88"/>
  <c r="F88" s="1"/>
  <c r="I87"/>
  <c r="F87"/>
  <c r="E87"/>
  <c r="I86"/>
  <c r="E86"/>
  <c r="F86" s="1"/>
  <c r="I85"/>
  <c r="E85"/>
  <c r="F85" s="1"/>
  <c r="I84"/>
  <c r="E84"/>
  <c r="F84" s="1"/>
  <c r="I83"/>
  <c r="E83"/>
  <c r="F83" s="1"/>
  <c r="I82"/>
  <c r="E82"/>
  <c r="F82" s="1"/>
  <c r="I81"/>
  <c r="E81"/>
  <c r="F81" s="1"/>
  <c r="I80"/>
  <c r="E80"/>
  <c r="F80" s="1"/>
  <c r="I79"/>
  <c r="E79"/>
  <c r="F79" s="1"/>
  <c r="I78"/>
  <c r="E78"/>
  <c r="F78" s="1"/>
  <c r="I77"/>
  <c r="E77"/>
  <c r="F77" s="1"/>
  <c r="I76"/>
  <c r="E76"/>
  <c r="F76" s="1"/>
  <c r="I75"/>
  <c r="E75"/>
  <c r="F75" s="1"/>
  <c r="I74"/>
  <c r="E74"/>
  <c r="F74" s="1"/>
  <c r="I73"/>
  <c r="E73"/>
  <c r="F73" s="1"/>
  <c r="I72"/>
  <c r="E72"/>
  <c r="F72" s="1"/>
  <c r="I71"/>
  <c r="F71"/>
  <c r="E71"/>
  <c r="I70"/>
  <c r="E70"/>
  <c r="F70" s="1"/>
  <c r="I69"/>
  <c r="E69"/>
  <c r="F69" s="1"/>
  <c r="I68"/>
  <c r="E68"/>
  <c r="F68" s="1"/>
  <c r="I67"/>
  <c r="E67"/>
  <c r="F67" s="1"/>
  <c r="I66"/>
  <c r="E66"/>
  <c r="F66" s="1"/>
  <c r="I65"/>
  <c r="E65"/>
  <c r="F65" s="1"/>
  <c r="I64"/>
  <c r="E64"/>
  <c r="F64" s="1"/>
  <c r="I63"/>
  <c r="E63"/>
  <c r="F63" s="1"/>
  <c r="I62"/>
  <c r="E62"/>
  <c r="F62" s="1"/>
  <c r="I61"/>
  <c r="E61"/>
  <c r="F61" s="1"/>
  <c r="I60"/>
  <c r="E60"/>
  <c r="F60" s="1"/>
  <c r="I59"/>
  <c r="E59"/>
  <c r="F59" s="1"/>
  <c r="I58"/>
  <c r="E58"/>
  <c r="F58" s="1"/>
  <c r="I57"/>
  <c r="E57"/>
  <c r="F57" s="1"/>
  <c r="I56"/>
  <c r="E56"/>
  <c r="F56" s="1"/>
  <c r="I55"/>
  <c r="F55"/>
  <c r="E55"/>
  <c r="I54"/>
  <c r="E54"/>
  <c r="F54" s="1"/>
  <c r="I53"/>
  <c r="E53"/>
  <c r="F53" s="1"/>
  <c r="I52"/>
  <c r="E52"/>
  <c r="F52" s="1"/>
  <c r="I51"/>
  <c r="E51"/>
  <c r="F51" s="1"/>
  <c r="I50"/>
  <c r="E50"/>
  <c r="F50" s="1"/>
  <c r="I49"/>
  <c r="E49"/>
  <c r="F49" s="1"/>
  <c r="I48"/>
  <c r="E48"/>
  <c r="F48" s="1"/>
  <c r="I47"/>
  <c r="E47"/>
  <c r="F47" s="1"/>
  <c r="I46"/>
  <c r="E46"/>
  <c r="F46" s="1"/>
  <c r="I45"/>
  <c r="E45"/>
  <c r="F45" s="1"/>
  <c r="I44"/>
  <c r="E44"/>
  <c r="F44" s="1"/>
  <c r="I43"/>
  <c r="E43"/>
  <c r="F43" s="1"/>
  <c r="I42"/>
  <c r="E42"/>
  <c r="F42" s="1"/>
  <c r="I41"/>
  <c r="E41"/>
  <c r="F41" s="1"/>
  <c r="I40"/>
  <c r="E40"/>
  <c r="F40" s="1"/>
  <c r="I39"/>
  <c r="F39"/>
  <c r="E39"/>
  <c r="I38"/>
  <c r="E38"/>
  <c r="F38" s="1"/>
  <c r="I37"/>
  <c r="E37"/>
  <c r="F37" s="1"/>
  <c r="I36"/>
  <c r="E36"/>
  <c r="F36" s="1"/>
  <c r="I35"/>
  <c r="E35"/>
  <c r="F35" s="1"/>
  <c r="I34"/>
  <c r="E34"/>
  <c r="F34" s="1"/>
  <c r="I33"/>
  <c r="E33"/>
  <c r="F33" s="1"/>
  <c r="I32"/>
  <c r="E32"/>
  <c r="F32" s="1"/>
  <c r="I31"/>
  <c r="E31"/>
  <c r="F31" s="1"/>
  <c r="I30"/>
  <c r="E30"/>
  <c r="F30" s="1"/>
  <c r="I29"/>
  <c r="E29"/>
  <c r="F29" s="1"/>
  <c r="I28"/>
  <c r="E28"/>
  <c r="F28" s="1"/>
  <c r="I27"/>
  <c r="E27"/>
  <c r="F27" s="1"/>
  <c r="I26"/>
  <c r="E26"/>
  <c r="F26" s="1"/>
  <c r="I25"/>
  <c r="E25"/>
  <c r="F25" s="1"/>
  <c r="I24"/>
  <c r="E24"/>
  <c r="F24" s="1"/>
  <c r="I23"/>
  <c r="F23"/>
  <c r="E23"/>
  <c r="I22"/>
  <c r="E22"/>
  <c r="F22" s="1"/>
  <c r="I21"/>
  <c r="E21"/>
  <c r="F21" s="1"/>
  <c r="I20"/>
  <c r="E20"/>
  <c r="F20" s="1"/>
  <c r="I19"/>
  <c r="E19"/>
  <c r="F19" s="1"/>
  <c r="I18"/>
  <c r="E18"/>
  <c r="F18" s="1"/>
  <c r="I17"/>
  <c r="E17"/>
  <c r="F17" s="1"/>
  <c r="I16"/>
  <c r="E16"/>
  <c r="F16" s="1"/>
  <c r="I15"/>
  <c r="E15"/>
  <c r="F15" s="1"/>
  <c r="I14"/>
  <c r="E14"/>
  <c r="F14" s="1"/>
  <c r="I13"/>
  <c r="E13"/>
  <c r="F13" s="1"/>
  <c r="I12"/>
  <c r="E12"/>
  <c r="F12" s="1"/>
  <c r="I11"/>
  <c r="E11"/>
  <c r="F11" s="1"/>
  <c r="I10"/>
  <c r="E10"/>
  <c r="F10" s="1"/>
  <c r="I9"/>
  <c r="E9"/>
  <c r="F9" s="1"/>
  <c r="H5" i="9"/>
  <c r="H6"/>
  <c r="H7"/>
  <c r="H8"/>
  <c r="H9"/>
  <c r="H10"/>
  <c r="H11"/>
  <c r="H12"/>
  <c r="H13"/>
  <c r="H14"/>
  <c r="H15"/>
  <c r="H16"/>
  <c r="H17"/>
  <c r="H18"/>
  <c r="H19"/>
  <c r="H20"/>
  <c r="H21"/>
  <c r="H22"/>
  <c r="H23"/>
  <c r="H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4"/>
  <c r="E6" i="4"/>
  <c r="E7"/>
  <c r="E8"/>
  <c r="E9"/>
  <c r="E10"/>
  <c r="E11"/>
  <c r="E5"/>
  <c r="D6"/>
  <c r="D7"/>
  <c r="D8"/>
  <c r="D9"/>
  <c r="D10"/>
  <c r="D11"/>
  <c r="D5"/>
  <c r="F10" i="3"/>
  <c r="F11"/>
  <c r="F12"/>
  <c r="F9"/>
  <c r="C6" i="5"/>
  <c r="D6"/>
  <c r="E6"/>
  <c r="B6"/>
  <c r="C5"/>
  <c r="D5"/>
  <c r="E5"/>
  <c r="B5"/>
  <c r="B8" i="1"/>
  <c r="D4" s="1"/>
  <c r="D5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7" i="11"/>
  <c r="E8"/>
  <c r="E9"/>
  <c r="E6"/>
  <c r="G7" i="4"/>
  <c r="G11"/>
  <c r="C11"/>
  <c r="C10"/>
  <c r="C9"/>
  <c r="C8"/>
  <c r="C7"/>
  <c r="C6"/>
  <c r="C5"/>
  <c r="F13" i="3"/>
  <c r="E12"/>
  <c r="D12"/>
  <c r="E11"/>
  <c r="D11"/>
  <c r="E10"/>
  <c r="D10"/>
  <c r="E9"/>
  <c r="E13" s="1"/>
  <c r="D9"/>
  <c r="D13" s="1"/>
  <c r="B14" i="2"/>
  <c r="B18" s="1"/>
  <c r="B9"/>
  <c r="D10" i="1"/>
  <c r="F6"/>
  <c r="B16" i="2" l="1"/>
  <c r="G9" i="4"/>
  <c r="E4" i="9"/>
  <c r="F4" s="1"/>
  <c r="E22"/>
  <c r="F22" s="1"/>
  <c r="E20"/>
  <c r="F20" s="1"/>
  <c r="E18"/>
  <c r="F18" s="1"/>
  <c r="E16"/>
  <c r="F16" s="1"/>
  <c r="E14"/>
  <c r="F14" s="1"/>
  <c r="E12"/>
  <c r="F12" s="1"/>
  <c r="E10"/>
  <c r="F10" s="1"/>
  <c r="E8"/>
  <c r="F8" s="1"/>
  <c r="E6"/>
  <c r="F6" s="1"/>
  <c r="F6" i="4"/>
  <c r="F8"/>
  <c r="F10"/>
  <c r="G5"/>
  <c r="G10"/>
  <c r="G8"/>
  <c r="G6"/>
  <c r="E23" i="9"/>
  <c r="F23" s="1"/>
  <c r="E21"/>
  <c r="F21" s="1"/>
  <c r="E19"/>
  <c r="F19" s="1"/>
  <c r="E17"/>
  <c r="F17" s="1"/>
  <c r="E15"/>
  <c r="F15" s="1"/>
  <c r="E13"/>
  <c r="F13" s="1"/>
  <c r="E11"/>
  <c r="F11" s="1"/>
  <c r="E9"/>
  <c r="F9" s="1"/>
  <c r="E7"/>
  <c r="F7" s="1"/>
  <c r="E5"/>
  <c r="F5" s="1"/>
  <c r="F5" i="4"/>
  <c r="F7"/>
  <c r="F9"/>
  <c r="F11"/>
</calcChain>
</file>

<file path=xl/sharedStrings.xml><?xml version="1.0" encoding="utf-8"?>
<sst xmlns="http://schemas.openxmlformats.org/spreadsheetml/2006/main" count="624" uniqueCount="268">
  <si>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</si>
  <si>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</si>
  <si>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</si>
  <si>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</si>
  <si>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</si>
  <si>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</si>
  <si>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</si>
  <si>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</si>
  <si>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</si>
  <si>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</si>
  <si>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</si>
  <si>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</si>
  <si>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</si>
  <si>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</si>
  <si>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</si>
  <si>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</si>
  <si>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</si>
  <si>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</si>
  <si>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</si>
  <si>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</si>
  <si>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</si>
  <si>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</si>
  <si>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</si>
  <si>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</si>
  <si>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</si>
  <si>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</si>
  <si>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</si>
  <si>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</si>
  <si>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</si>
  <si>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</si>
  <si>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</si>
  <si>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</si>
  <si>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</si>
  <si>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</si>
  <si>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</si>
  <si>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</si>
  <si>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</si>
  <si>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</si>
  <si>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</si>
  <si>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</si>
  <si>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</si>
  <si>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</si>
  <si>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</si>
  <si>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</si>
  <si>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</si>
  <si>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</si>
  <si>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</si>
  <si>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</si>
  <si>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</si>
  <si>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</si>
  <si>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</si>
  <si>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</si>
  <si>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</si>
  <si>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</si>
  <si>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</si>
  <si>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</si>
  <si>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</si>
  <si>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</si>
  <si>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</si>
  <si>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</si>
  <si>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</si>
  <si>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</si>
  <si>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</si>
  <si>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</si>
  <si>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</si>
  <si>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</si>
  <si>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</si>
  <si>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</si>
  <si>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</si>
  <si>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</si>
  <si>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</si>
  <si>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</si>
  <si>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</si>
  <si>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</si>
  <si>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</si>
  <si>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</si>
  <si>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</si>
  <si>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</si>
  <si>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</si>
  <si>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</si>
  <si>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</si>
  <si>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</si>
  <si>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</si>
  <si>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</si>
  <si>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</si>
  <si>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</si>
  <si>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</si>
  <si>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</si>
  <si>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</si>
  <si>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</si>
  <si>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</si>
  <si>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</si>
  <si>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</si>
  <si>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</si>
  <si>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</si>
  <si>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</si>
  <si>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</si>
  <si>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</si>
  <si>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</si>
  <si>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</si>
  <si>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</si>
  <si>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</si>
  <si>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</si>
  <si>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</si>
  <si>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</si>
  <si>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</si>
  <si>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</si>
  <si>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</si>
  <si>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</si>
  <si>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</si>
  <si>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</si>
  <si>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</si>
  <si>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</si>
  <si>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</si>
  <si>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</si>
  <si>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</si>
  <si>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</si>
  <si>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</si>
  <si>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</si>
  <si>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</si>
  <si>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</si>
  <si>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</si>
  <si>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</si>
  <si>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</si>
  <si>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</si>
  <si>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</si>
  <si>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</si>
  <si>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</si>
  <si>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</si>
  <si>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</si>
  <si>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</si>
  <si>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</si>
  <si>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</si>
  <si>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</si>
  <si>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</si>
  <si>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</si>
  <si>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</si>
  <si>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</si>
  <si>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</si>
  <si>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</si>
  <si>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</si>
  <si>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</si>
  <si>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</si>
  <si>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</si>
  <si>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</si>
  <si>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</si>
  <si>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</si>
  <si>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</si>
  <si>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</si>
  <si>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</si>
  <si>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</si>
  <si>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</si>
  <si>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</si>
  <si>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</si>
  <si>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</si>
  <si>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</si>
  <si>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</si>
  <si>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</si>
  <si>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</si>
  <si>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</si>
  <si>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</si>
  <si>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</si>
  <si>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</si>
  <si>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</si>
  <si>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</si>
  <si>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</si>
  <si>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</si>
  <si>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</si>
  <si>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</si>
  <si>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</si>
  <si>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</si>
  <si>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</si>
  <si>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</si>
  <si>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</si>
  <si>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</si>
  <si>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</si>
  <si>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</si>
  <si>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</si>
  <si>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</si>
  <si>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</si>
  <si>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</si>
  <si>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</si>
  <si>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</si>
  <si>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</si>
  <si>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</si>
  <si>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</si>
  <si>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</si>
  <si>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</si>
  <si>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</si>
  <si>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</si>
  <si>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</si>
  <si>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</si>
  <si>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</si>
  <si>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</si>
  <si>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</si>
  <si>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</si>
  <si>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</si>
  <si>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</si>
  <si>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</si>
  <si>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January</t>
  </si>
  <si>
    <t>February</t>
  </si>
  <si>
    <t>Months</t>
  </si>
  <si>
    <t>Due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</si>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</sst>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0" fontId="12" fillId="0" borderId="0" xfId="0" applyFont="1"/>
    <xf numFmtId="166" fontId="12" fillId="0" borderId="0" xfId="0" applyNumberFormat="1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166" fontId="0" fillId="0" borderId="0" xfId="0" applyNumberFormat="1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0"/>
  <sheetViews>
    <sheetView workbookViewId="0">
      <selection activeCell="B9" sqref="B9"/>
    </sheetView>
  </sheetViews>
  <sheetFormatPr defaultRowHeight="15"/>
  <sheetData>
    <row r="3" spans="1:6">
      <c r="A3" s="1" t="s">
        <v>0</v>
      </c>
      <c r="B3" s="2" t="s">
        <v>1</v>
      </c>
    </row>
    <row r="4" spans="1:6">
      <c r="A4" s="3"/>
      <c r="D4">
        <f>B8</f>
        <v>5.1395135956625309</v>
      </c>
    </row>
    <row r="5" spans="1:6">
      <c r="A5" s="3" t="s">
        <v>2</v>
      </c>
      <c r="B5">
        <v>4.25</v>
      </c>
    </row>
    <row r="6" spans="1:6">
      <c r="A6" s="3" t="s">
        <v>3</v>
      </c>
      <c r="B6">
        <v>2.89</v>
      </c>
      <c r="F6">
        <f>B6</f>
        <v>2.89</v>
      </c>
    </row>
    <row r="7" spans="1:6">
      <c r="A7" s="3"/>
    </row>
    <row r="8" spans="1:6">
      <c r="A8" s="3" t="s">
        <v>4</v>
      </c>
      <c r="B8" s="46">
        <f>SQRT(B5^2+B6^2)</f>
        <v>5.1395135956625309</v>
      </c>
    </row>
    <row r="10" spans="1:6">
      <c r="D10">
        <f>B5</f>
        <v>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3" sqref="B13"/>
    </sheetView>
  </sheetViews>
  <sheetFormatPr defaultRowHeight="15"/>
  <cols>
    <col min="1" max="1" width="26" customWidth="1"/>
    <col min="2" max="2" width="14.7109375" customWidth="1"/>
  </cols>
  <sheetData>
    <row r="1" spans="1:2" ht="18">
      <c r="A1" s="4" t="s">
        <v>5</v>
      </c>
    </row>
    <row r="2" spans="1:2" ht="15.75">
      <c r="A2" s="5" t="s">
        <v>6</v>
      </c>
    </row>
    <row r="4" spans="1:2" ht="15.75">
      <c r="A4" s="6" t="s">
        <v>7</v>
      </c>
    </row>
    <row r="6" spans="1:2">
      <c r="A6" s="7" t="s">
        <v>8</v>
      </c>
      <c r="B6" s="8">
        <v>529.61</v>
      </c>
    </row>
    <row r="7" spans="1:2">
      <c r="A7" s="7" t="s">
        <v>9</v>
      </c>
      <c r="B7" s="8">
        <v>4750</v>
      </c>
    </row>
    <row r="8" spans="1:2">
      <c r="A8" s="7" t="s">
        <v>10</v>
      </c>
      <c r="B8" s="8">
        <v>5689.97</v>
      </c>
    </row>
    <row r="9" spans="1:2">
      <c r="A9" s="9" t="s">
        <v>11</v>
      </c>
      <c r="B9" s="8">
        <f>B6+B7-B8</f>
        <v>-410.36000000000058</v>
      </c>
    </row>
    <row r="10" spans="1:2">
      <c r="B10" s="8"/>
    </row>
    <row r="11" spans="1:2">
      <c r="A11" s="7" t="s">
        <v>12</v>
      </c>
      <c r="B11" s="8">
        <v>1682.55</v>
      </c>
    </row>
    <row r="12" spans="1:2">
      <c r="A12" s="7" t="s">
        <v>13</v>
      </c>
      <c r="B12" s="40">
        <v>1200</v>
      </c>
    </row>
    <row r="13" spans="1:2">
      <c r="A13" s="7" t="s">
        <v>14</v>
      </c>
      <c r="B13" s="8">
        <v>2092.91</v>
      </c>
    </row>
    <row r="14" spans="1:2">
      <c r="A14" s="9" t="s">
        <v>11</v>
      </c>
      <c r="B14" s="8">
        <f>B11+B12-B13</f>
        <v>789.64000000000033</v>
      </c>
    </row>
    <row r="15" spans="1:2">
      <c r="B15" s="8"/>
    </row>
    <row r="16" spans="1:2">
      <c r="A16" s="9" t="s">
        <v>15</v>
      </c>
      <c r="B16" s="22" t="str">
        <f>IF(B14&lt;0,B18*12.5%,"No interest payable")</f>
        <v>No interest payable</v>
      </c>
    </row>
    <row r="18" spans="1:2">
      <c r="A18" s="9" t="s">
        <v>16</v>
      </c>
      <c r="B18" s="46">
        <f>ABS(B14)</f>
        <v>789.64000000000033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workbookViewId="0">
      <selection activeCell="B6" sqref="B6:E6"/>
    </sheetView>
  </sheetViews>
  <sheetFormatPr defaultRowHeight="15"/>
  <sheetData>
    <row r="3" spans="1: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>
      <c r="A4" s="9"/>
    </row>
    <row r="5" spans="1:5">
      <c r="A5" s="9" t="s">
        <v>48</v>
      </c>
      <c r="B5">
        <f>INT(B3)</f>
        <v>12</v>
      </c>
      <c r="C5">
        <f t="shared" ref="C5:E5" si="0">INT(C3)</f>
        <v>12</v>
      </c>
      <c r="D5">
        <f t="shared" si="0"/>
        <v>-13</v>
      </c>
      <c r="E5">
        <f t="shared" si="0"/>
        <v>-13</v>
      </c>
    </row>
    <row r="6" spans="1:5">
      <c r="A6" s="9" t="s">
        <v>49</v>
      </c>
      <c r="B6">
        <f>TRUNC(B3)</f>
        <v>12</v>
      </c>
      <c r="C6">
        <f t="shared" ref="C6:E6" si="1">TRUNC(C3)</f>
        <v>12</v>
      </c>
      <c r="D6">
        <f t="shared" si="1"/>
        <v>-12</v>
      </c>
      <c r="E6">
        <f t="shared" si="1"/>
        <v>-12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9" sqref="F9:F12"/>
    </sheetView>
  </sheetViews>
  <sheetFormatPr defaultRowHeight="15"/>
  <cols>
    <col min="1" max="3" width="11.140625" customWidth="1"/>
    <col min="4" max="4" width="12.140625" bestFit="1" customWidth="1"/>
    <col min="5" max="6" width="11.140625" customWidth="1"/>
  </cols>
  <sheetData>
    <row r="1" spans="1:6" ht="18">
      <c r="A1" s="4" t="s">
        <v>5</v>
      </c>
      <c r="B1" s="10"/>
    </row>
    <row r="2" spans="1:6" ht="15.75">
      <c r="A2" s="5" t="s">
        <v>17</v>
      </c>
      <c r="B2" s="5"/>
    </row>
    <row r="4" spans="1:6">
      <c r="A4" s="41" t="s">
        <v>18</v>
      </c>
      <c r="B4" s="41"/>
      <c r="C4" s="11">
        <v>8.5000000000000006E-2</v>
      </c>
    </row>
    <row r="5" spans="1:6" ht="15.75" thickBot="1"/>
    <row r="6" spans="1:6" ht="15.75" thickBot="1">
      <c r="A6" s="42" t="s">
        <v>19</v>
      </c>
      <c r="B6" s="42"/>
      <c r="D6" s="43" t="s">
        <v>20</v>
      </c>
      <c r="E6" s="44"/>
      <c r="F6" s="45"/>
    </row>
    <row r="8" spans="1:6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  <c r="F9" s="46">
        <f>ROUND(C9*$C$4,2)</f>
        <v>3010.79</v>
      </c>
    </row>
    <row r="10" spans="1:6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  <c r="F10" s="46">
        <f t="shared" ref="F10:F12" si="0">ROUND(C10*$C$4,2)</f>
        <v>4618.22</v>
      </c>
    </row>
    <row r="11" spans="1:6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  <c r="F11" s="46">
        <f t="shared" si="0"/>
        <v>2031.5</v>
      </c>
    </row>
    <row r="12" spans="1:6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  <c r="F12" s="46">
        <f t="shared" si="0"/>
        <v>3128.6</v>
      </c>
    </row>
    <row r="13" spans="1:6" ht="15.75" thickBot="1">
      <c r="D13" s="14">
        <f>SUM(D9:D12)</f>
        <v>12789.100000000002</v>
      </c>
      <c r="E13" s="15">
        <f>SUM(E9:E12)</f>
        <v>12789.100000000002</v>
      </c>
      <c r="F13" s="14">
        <f>SUM(F9:F12)</f>
        <v>12789.11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E5" sqref="E5:E11"/>
    </sheetView>
  </sheetViews>
  <sheetFormatPr defaultRowHeight="1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>
      <c r="A1" s="4" t="s">
        <v>5</v>
      </c>
    </row>
    <row r="2" spans="1:7" ht="15" customHeight="1">
      <c r="A2" s="5" t="s">
        <v>35</v>
      </c>
    </row>
    <row r="3" spans="1:7" ht="15" customHeight="1">
      <c r="B3" s="2"/>
      <c r="C3" s="2"/>
      <c r="D3" s="16"/>
      <c r="E3" s="16"/>
      <c r="F3" s="16"/>
      <c r="G3" s="16"/>
    </row>
    <row r="4" spans="1:7" ht="25.5" customHeight="1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>
      <c r="A5" s="20" t="s">
        <v>40</v>
      </c>
      <c r="B5" s="28">
        <v>56.77</v>
      </c>
      <c r="C5" s="28">
        <f>B5-(B5*39%)</f>
        <v>34.6297</v>
      </c>
      <c r="D5" s="26">
        <f>ROUNDUP(C5*10%,2)</f>
        <v>3.4699999999999998</v>
      </c>
      <c r="E5" s="26">
        <f>ROUNDDOWN(C5*10%,2)</f>
        <v>3.46</v>
      </c>
      <c r="F5" s="26">
        <f>C5+D5</f>
        <v>38.099699999999999</v>
      </c>
      <c r="G5" s="27">
        <f>C5+E5</f>
        <v>38.089700000000001</v>
      </c>
    </row>
    <row r="6" spans="1:7" ht="15" customHeight="1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ROUNDUP(C6*10%,2)</f>
        <v>7.4799999999999995</v>
      </c>
      <c r="E6" s="26">
        <f t="shared" ref="E6:E11" si="2">ROUNDDOWN(C6*10%,2)</f>
        <v>7.47</v>
      </c>
      <c r="F6" s="26">
        <f t="shared" ref="F6:F11" si="3">C6+D6</f>
        <v>82.204999999999998</v>
      </c>
      <c r="G6" s="27">
        <f t="shared" ref="G6:G11" si="4">C6+E6</f>
        <v>82.194999999999993</v>
      </c>
    </row>
    <row r="7" spans="1:7" ht="15" customHeight="1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41.36</v>
      </c>
      <c r="E7" s="26">
        <f t="shared" si="2"/>
        <v>41.35</v>
      </c>
      <c r="F7" s="26">
        <f t="shared" si="3"/>
        <v>454.93389999999999</v>
      </c>
      <c r="G7" s="27">
        <f t="shared" si="4"/>
        <v>454.9239</v>
      </c>
    </row>
    <row r="8" spans="1:7" ht="15" customHeight="1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4.6899999999999995</v>
      </c>
      <c r="E8" s="26">
        <f t="shared" si="2"/>
        <v>4.68</v>
      </c>
      <c r="F8" s="26">
        <f t="shared" si="3"/>
        <v>51.5441</v>
      </c>
      <c r="G8" s="27">
        <f t="shared" si="4"/>
        <v>51.534100000000002</v>
      </c>
    </row>
    <row r="9" spans="1:7" ht="15" customHeight="1">
      <c r="A9" s="20" t="s">
        <v>44</v>
      </c>
      <c r="B9" s="28">
        <v>143.43</v>
      </c>
      <c r="C9" s="28">
        <f t="shared" si="0"/>
        <v>87.4923</v>
      </c>
      <c r="D9" s="26">
        <f t="shared" si="1"/>
        <v>8.75</v>
      </c>
      <c r="E9" s="26">
        <f t="shared" si="2"/>
        <v>8.74</v>
      </c>
      <c r="F9" s="26">
        <f t="shared" si="3"/>
        <v>96.2423</v>
      </c>
      <c r="G9" s="27">
        <f t="shared" si="4"/>
        <v>96.232299999999995</v>
      </c>
    </row>
    <row r="10" spans="1:7" ht="15" customHeight="1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27.790000000000003</v>
      </c>
      <c r="E10" s="26">
        <f t="shared" si="2"/>
        <v>27.78</v>
      </c>
      <c r="F10" s="26">
        <f t="shared" si="3"/>
        <v>305.61450000000002</v>
      </c>
      <c r="G10" s="27">
        <f t="shared" si="4"/>
        <v>305.60450000000003</v>
      </c>
    </row>
    <row r="11" spans="1:7" ht="15" customHeight="1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34.58</v>
      </c>
      <c r="E11" s="26">
        <f t="shared" si="2"/>
        <v>34.57</v>
      </c>
      <c r="F11" s="26">
        <f t="shared" si="3"/>
        <v>380.31579999999997</v>
      </c>
      <c r="G11" s="27">
        <f t="shared" si="4"/>
        <v>380.30579999999998</v>
      </c>
    </row>
    <row r="12" spans="1:7">
      <c r="A12" s="24"/>
      <c r="B12" s="21"/>
      <c r="C12" s="21"/>
      <c r="D12" s="21"/>
      <c r="E12" s="21"/>
      <c r="F12" s="21"/>
      <c r="G12" s="21"/>
    </row>
    <row r="13" spans="1:7">
      <c r="A13" s="23"/>
    </row>
    <row r="14" spans="1:7">
      <c r="A14" s="20"/>
    </row>
    <row r="15" spans="1:7">
      <c r="A15" s="20"/>
    </row>
    <row r="16" spans="1:7">
      <c r="A16" s="20"/>
    </row>
    <row r="17" spans="1:4">
      <c r="A17" s="20"/>
    </row>
    <row r="18" spans="1:4">
      <c r="A18" s="20"/>
    </row>
    <row r="20" spans="1:4">
      <c r="D20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6"/>
  <sheetViews>
    <sheetView workbookViewId="0">
      <selection activeCell="A2" sqref="A2"/>
    </sheetView>
  </sheetViews>
  <sheetFormatPr defaultRowHeight="15"/>
  <sheetData>
    <row r="3" spans="1:3">
      <c r="A3" s="24" t="s">
        <v>47</v>
      </c>
      <c r="B3" s="24" t="s">
        <v>54</v>
      </c>
      <c r="C3" t="s">
        <v>55</v>
      </c>
    </row>
    <row r="4" spans="1:3">
      <c r="A4">
        <v>15.2</v>
      </c>
      <c r="B4">
        <f>ODD(A4)</f>
        <v>17</v>
      </c>
      <c r="C4">
        <f>EVEN(A4)</f>
        <v>16</v>
      </c>
    </row>
    <row r="5" spans="1:3">
      <c r="A5">
        <v>12.5</v>
      </c>
      <c r="B5">
        <f t="shared" ref="B5:B16" si="0">ODD(A5)</f>
        <v>13</v>
      </c>
      <c r="C5">
        <f t="shared" ref="C5:C16" si="1">EVEN(A5)</f>
        <v>14</v>
      </c>
    </row>
    <row r="6" spans="1:3">
      <c r="A6">
        <v>12.25</v>
      </c>
      <c r="B6">
        <f t="shared" si="0"/>
        <v>13</v>
      </c>
      <c r="C6">
        <f t="shared" si="1"/>
        <v>14</v>
      </c>
    </row>
    <row r="7" spans="1:3">
      <c r="A7">
        <v>12</v>
      </c>
      <c r="B7">
        <f t="shared" si="0"/>
        <v>13</v>
      </c>
      <c r="C7">
        <f t="shared" si="1"/>
        <v>12</v>
      </c>
    </row>
    <row r="8" spans="1:3">
      <c r="A8">
        <v>11.5</v>
      </c>
      <c r="B8">
        <f t="shared" si="0"/>
        <v>13</v>
      </c>
      <c r="C8">
        <f t="shared" si="1"/>
        <v>12</v>
      </c>
    </row>
    <row r="9" spans="1:3">
      <c r="A9">
        <v>1.5</v>
      </c>
      <c r="B9">
        <f t="shared" si="0"/>
        <v>3</v>
      </c>
      <c r="C9">
        <f t="shared" si="1"/>
        <v>2</v>
      </c>
    </row>
    <row r="10" spans="1:3">
      <c r="A10">
        <v>0.5</v>
      </c>
      <c r="B10">
        <f t="shared" si="0"/>
        <v>1</v>
      </c>
      <c r="C10">
        <f t="shared" si="1"/>
        <v>2</v>
      </c>
    </row>
    <row r="11" spans="1:3">
      <c r="A11">
        <v>-1.5</v>
      </c>
      <c r="B11">
        <f t="shared" si="0"/>
        <v>-3</v>
      </c>
      <c r="C11">
        <f t="shared" si="1"/>
        <v>-2</v>
      </c>
    </row>
    <row r="12" spans="1:3">
      <c r="A12">
        <v>-11.5</v>
      </c>
      <c r="B12">
        <f t="shared" si="0"/>
        <v>-13</v>
      </c>
      <c r="C12">
        <f t="shared" si="1"/>
        <v>-12</v>
      </c>
    </row>
    <row r="13" spans="1:3">
      <c r="A13">
        <v>-12</v>
      </c>
      <c r="B13">
        <f t="shared" si="0"/>
        <v>-13</v>
      </c>
      <c r="C13">
        <f t="shared" si="1"/>
        <v>-12</v>
      </c>
    </row>
    <row r="14" spans="1:3">
      <c r="A14">
        <v>-12.25</v>
      </c>
      <c r="B14">
        <f t="shared" si="0"/>
        <v>-13</v>
      </c>
      <c r="C14">
        <f t="shared" si="1"/>
        <v>-14</v>
      </c>
    </row>
    <row r="15" spans="1:3">
      <c r="A15">
        <v>-12.5</v>
      </c>
      <c r="B15">
        <f t="shared" si="0"/>
        <v>-13</v>
      </c>
      <c r="C15">
        <f t="shared" si="1"/>
        <v>-14</v>
      </c>
    </row>
    <row r="16" spans="1:3">
      <c r="A16">
        <v>-15</v>
      </c>
      <c r="B16">
        <f t="shared" si="0"/>
        <v>-15</v>
      </c>
      <c r="C16">
        <f t="shared" si="1"/>
        <v>-16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activeCell="H23" sqref="H23"/>
    </sheetView>
  </sheetViews>
  <sheetFormatPr defaultRowHeight="1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>
      <c r="A1" s="4" t="s">
        <v>5</v>
      </c>
    </row>
    <row r="2" spans="1:8" ht="15.75">
      <c r="A2" s="5" t="s">
        <v>67</v>
      </c>
      <c r="G2" s="33"/>
      <c r="H2" s="33"/>
    </row>
    <row r="3" spans="1:8" ht="30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40">
        <f>CEILING(F4,0.05)</f>
        <v>124.9</v>
      </c>
      <c r="H4" s="40">
        <f>MROUND(F4,0.05)</f>
        <v>124.9</v>
      </c>
    </row>
    <row r="5" spans="1:8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40">
        <f t="shared" ref="G5:G23" si="3">CEILING(F5,0.05)</f>
        <v>1503</v>
      </c>
      <c r="H5" s="40">
        <f t="shared" ref="H5:H23" si="4">MROUND(F5,0.05)</f>
        <v>1503</v>
      </c>
    </row>
    <row r="6" spans="1:8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40">
        <f t="shared" si="3"/>
        <v>3728.9500000000003</v>
      </c>
      <c r="H6" s="40">
        <f t="shared" si="4"/>
        <v>3728.9500000000003</v>
      </c>
    </row>
    <row r="7" spans="1:8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40">
        <f t="shared" si="3"/>
        <v>169</v>
      </c>
      <c r="H7" s="40">
        <f t="shared" si="4"/>
        <v>169</v>
      </c>
    </row>
    <row r="8" spans="1:8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40">
        <f t="shared" si="3"/>
        <v>946.65000000000009</v>
      </c>
      <c r="H8" s="40">
        <f t="shared" si="4"/>
        <v>946.65000000000009</v>
      </c>
    </row>
    <row r="9" spans="1:8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40">
        <f t="shared" si="3"/>
        <v>501</v>
      </c>
      <c r="H9" s="40">
        <f t="shared" si="4"/>
        <v>501</v>
      </c>
    </row>
    <row r="10" spans="1:8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40">
        <f t="shared" si="3"/>
        <v>1246.95</v>
      </c>
      <c r="H10" s="40">
        <f t="shared" si="4"/>
        <v>1246.9000000000001</v>
      </c>
    </row>
    <row r="11" spans="1:8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40">
        <f t="shared" si="3"/>
        <v>591.45000000000005</v>
      </c>
      <c r="H11" s="40">
        <f t="shared" si="4"/>
        <v>591.45000000000005</v>
      </c>
    </row>
    <row r="12" spans="1:8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40">
        <f t="shared" si="3"/>
        <v>1002</v>
      </c>
      <c r="H12" s="40">
        <f t="shared" si="4"/>
        <v>1002</v>
      </c>
    </row>
    <row r="13" spans="1:8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40">
        <f t="shared" si="3"/>
        <v>134.75</v>
      </c>
      <c r="H13" s="40">
        <f t="shared" si="4"/>
        <v>134.75</v>
      </c>
    </row>
    <row r="14" spans="1:8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40">
        <f t="shared" si="3"/>
        <v>2983.2000000000003</v>
      </c>
      <c r="H14" s="40">
        <f t="shared" si="4"/>
        <v>2983.15</v>
      </c>
    </row>
    <row r="15" spans="1:8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40">
        <f t="shared" si="3"/>
        <v>2983.2000000000003</v>
      </c>
      <c r="H15" s="40">
        <f t="shared" si="4"/>
        <v>2983.15</v>
      </c>
    </row>
    <row r="16" spans="1:8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40">
        <f t="shared" si="3"/>
        <v>473.35</v>
      </c>
      <c r="H16" s="40">
        <f t="shared" si="4"/>
        <v>473.3</v>
      </c>
    </row>
    <row r="17" spans="1:8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40">
        <f t="shared" si="3"/>
        <v>269.5</v>
      </c>
      <c r="H17" s="40">
        <f t="shared" si="4"/>
        <v>269.5</v>
      </c>
    </row>
    <row r="18" spans="1:8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40">
        <f t="shared" si="3"/>
        <v>2505</v>
      </c>
      <c r="H18" s="40">
        <f t="shared" si="4"/>
        <v>2504.9500000000003</v>
      </c>
    </row>
    <row r="19" spans="1:8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40">
        <f t="shared" si="3"/>
        <v>1246.95</v>
      </c>
      <c r="H19" s="40">
        <f t="shared" si="4"/>
        <v>1246.9000000000001</v>
      </c>
    </row>
    <row r="20" spans="1:8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40">
        <f t="shared" si="3"/>
        <v>946.65000000000009</v>
      </c>
      <c r="H20" s="40">
        <f t="shared" si="4"/>
        <v>946.65000000000009</v>
      </c>
    </row>
    <row r="21" spans="1:8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40">
        <f t="shared" si="3"/>
        <v>134.75</v>
      </c>
      <c r="H21" s="40">
        <f t="shared" si="4"/>
        <v>134.75</v>
      </c>
    </row>
    <row r="22" spans="1:8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40">
        <f t="shared" si="3"/>
        <v>539</v>
      </c>
      <c r="H22" s="40">
        <f t="shared" si="4"/>
        <v>539</v>
      </c>
    </row>
    <row r="23" spans="1:8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40">
        <f t="shared" si="3"/>
        <v>673.75</v>
      </c>
      <c r="H23" s="40">
        <f t="shared" si="4"/>
        <v>673.75</v>
      </c>
    </row>
    <row r="24" spans="1:8">
      <c r="G24" s="29"/>
      <c r="H24" s="29"/>
    </row>
    <row r="25" spans="1:8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A2" sqref="A2"/>
    </sheetView>
  </sheetViews>
  <sheetFormatPr defaultRowHeight="1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>
      <c r="A1" s="4" t="s">
        <v>5</v>
      </c>
    </row>
    <row r="2" spans="1:6" ht="15.75">
      <c r="A2" s="5" t="s">
        <v>56</v>
      </c>
    </row>
    <row r="5" spans="1:6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>
      <c r="A6" t="s">
        <v>63</v>
      </c>
      <c r="B6">
        <v>6</v>
      </c>
      <c r="C6">
        <v>5</v>
      </c>
      <c r="D6">
        <v>4</v>
      </c>
      <c r="E6">
        <f>52-D6</f>
        <v>48</v>
      </c>
    </row>
    <row r="7" spans="1:6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</row>
    <row r="8" spans="1:6">
      <c r="A8" t="s">
        <v>65</v>
      </c>
      <c r="B8">
        <v>7</v>
      </c>
      <c r="C8">
        <v>5</v>
      </c>
      <c r="D8">
        <v>4</v>
      </c>
      <c r="E8">
        <f t="shared" si="0"/>
        <v>48</v>
      </c>
    </row>
    <row r="9" spans="1:6">
      <c r="A9" t="s">
        <v>66</v>
      </c>
      <c r="B9">
        <v>8</v>
      </c>
      <c r="C9">
        <v>2</v>
      </c>
      <c r="D9">
        <v>1</v>
      </c>
      <c r="E9">
        <f t="shared" si="0"/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O110"/>
  <sheetViews>
    <sheetView workbookViewId="0">
      <selection activeCell="A2" sqref="A2"/>
    </sheetView>
  </sheetViews>
  <sheetFormatPr defaultRowHeight="1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>
      <c r="G2" s="24" t="s">
        <v>83</v>
      </c>
      <c r="H2" s="34"/>
    </row>
    <row r="3" spans="1:15">
      <c r="G3" s="46"/>
      <c r="H3" s="30"/>
    </row>
    <row r="4" spans="1:15">
      <c r="G4" s="46"/>
      <c r="H4" s="31"/>
    </row>
    <row r="5" spans="1:15">
      <c r="G5" s="33"/>
      <c r="H5" s="31"/>
      <c r="N5" s="24" t="s">
        <v>199</v>
      </c>
      <c r="O5" s="24" t="s">
        <v>200</v>
      </c>
    </row>
    <row r="6" spans="1:15" ht="15.75">
      <c r="A6" s="5" t="s">
        <v>73</v>
      </c>
      <c r="G6" s="46"/>
      <c r="M6" s="24" t="s">
        <v>83</v>
      </c>
      <c r="N6" s="40"/>
      <c r="O6" s="40"/>
    </row>
    <row r="7" spans="1:15">
      <c r="M7" s="24" t="s">
        <v>91</v>
      </c>
      <c r="N7" s="40"/>
      <c r="O7" s="40"/>
    </row>
    <row r="8" spans="1:15">
      <c r="A8" s="9" t="s">
        <v>74</v>
      </c>
      <c r="B8" s="9" t="s">
        <v>21</v>
      </c>
      <c r="C8" s="9" t="s">
        <v>75</v>
      </c>
      <c r="D8" s="35" t="s">
        <v>76</v>
      </c>
      <c r="E8" s="36" t="s">
        <v>77</v>
      </c>
      <c r="F8" s="36" t="s">
        <v>201</v>
      </c>
      <c r="G8" s="9" t="s">
        <v>78</v>
      </c>
      <c r="H8" s="9" t="s">
        <v>79</v>
      </c>
      <c r="I8" s="32" t="s">
        <v>80</v>
      </c>
      <c r="J8" s="9" t="s">
        <v>202</v>
      </c>
    </row>
    <row r="9" spans="1:15">
      <c r="A9">
        <v>1</v>
      </c>
      <c r="B9" t="s">
        <v>81</v>
      </c>
      <c r="C9" t="s">
        <v>82</v>
      </c>
      <c r="D9" s="37">
        <v>32154</v>
      </c>
      <c r="E9" s="38">
        <f t="shared" ref="E9:E73" ca="1" si="0">TRUNC((NOW()-D9)/365.25)</f>
        <v>20</v>
      </c>
      <c r="F9" s="38">
        <f t="shared" ref="F9:F72" ca="1" si="1">TRUNC((((NOW()-D9)/365.25)-E9)*12)</f>
        <v>2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199</v>
      </c>
    </row>
    <row r="10" spans="1:15">
      <c r="A10">
        <v>2</v>
      </c>
      <c r="B10" t="s">
        <v>84</v>
      </c>
      <c r="C10" t="s">
        <v>85</v>
      </c>
      <c r="D10" s="37">
        <v>32175</v>
      </c>
      <c r="E10" s="38">
        <f t="shared" ca="1" si="0"/>
        <v>20</v>
      </c>
      <c r="F10" s="38">
        <f t="shared" ca="1" si="1"/>
        <v>1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200</v>
      </c>
    </row>
    <row r="11" spans="1:15">
      <c r="A11">
        <v>3</v>
      </c>
      <c r="B11" t="s">
        <v>88</v>
      </c>
      <c r="C11" t="s">
        <v>89</v>
      </c>
      <c r="D11" s="37">
        <v>32175</v>
      </c>
      <c r="E11" s="38">
        <f t="shared" ca="1" si="0"/>
        <v>20</v>
      </c>
      <c r="F11" s="38">
        <f t="shared" ca="1" si="1"/>
        <v>1</v>
      </c>
      <c r="G11" t="s">
        <v>90</v>
      </c>
      <c r="H11" t="s">
        <v>91</v>
      </c>
      <c r="I11" s="30">
        <f t="shared" si="2"/>
        <v>750</v>
      </c>
      <c r="J11" s="21" t="s">
        <v>200</v>
      </c>
    </row>
    <row r="12" spans="1:15">
      <c r="A12">
        <v>4</v>
      </c>
      <c r="B12" t="s">
        <v>92</v>
      </c>
      <c r="C12" t="s">
        <v>93</v>
      </c>
      <c r="D12" s="37">
        <v>32178</v>
      </c>
      <c r="E12" s="38">
        <f t="shared" ca="1" si="0"/>
        <v>20</v>
      </c>
      <c r="F12" s="38">
        <f t="shared" ca="1" si="1"/>
        <v>1</v>
      </c>
      <c r="G12" t="s">
        <v>142</v>
      </c>
      <c r="H12" t="s">
        <v>94</v>
      </c>
      <c r="I12" s="30">
        <f t="shared" si="2"/>
        <v>55</v>
      </c>
      <c r="J12" s="21" t="s">
        <v>200</v>
      </c>
    </row>
    <row r="13" spans="1:15">
      <c r="A13">
        <v>5</v>
      </c>
      <c r="B13" t="s">
        <v>27</v>
      </c>
      <c r="C13" t="s">
        <v>95</v>
      </c>
      <c r="D13" s="37">
        <v>32184</v>
      </c>
      <c r="E13" s="38">
        <f t="shared" ca="1" si="0"/>
        <v>20</v>
      </c>
      <c r="F13" s="38">
        <f t="shared" ca="1" si="1"/>
        <v>1</v>
      </c>
      <c r="G13" t="s">
        <v>96</v>
      </c>
      <c r="H13" t="s">
        <v>87</v>
      </c>
      <c r="I13" s="30">
        <f t="shared" si="2"/>
        <v>850</v>
      </c>
      <c r="J13" s="21" t="s">
        <v>200</v>
      </c>
    </row>
    <row r="14" spans="1:15">
      <c r="A14">
        <v>6</v>
      </c>
      <c r="B14" t="s">
        <v>97</v>
      </c>
      <c r="C14" t="s">
        <v>98</v>
      </c>
      <c r="D14" s="37">
        <v>32193</v>
      </c>
      <c r="E14" s="38">
        <f t="shared" ca="1" si="0"/>
        <v>20</v>
      </c>
      <c r="F14" s="38">
        <f t="shared" ca="1" si="1"/>
        <v>0</v>
      </c>
      <c r="G14" t="s">
        <v>99</v>
      </c>
      <c r="H14" t="s">
        <v>87</v>
      </c>
      <c r="I14" s="30">
        <f t="shared" si="2"/>
        <v>850</v>
      </c>
      <c r="J14" s="21" t="s">
        <v>200</v>
      </c>
    </row>
    <row r="15" spans="1:15">
      <c r="A15">
        <v>7</v>
      </c>
      <c r="B15" t="s">
        <v>100</v>
      </c>
      <c r="C15" t="s">
        <v>101</v>
      </c>
      <c r="D15" s="37">
        <v>32197</v>
      </c>
      <c r="E15" s="38">
        <f t="shared" ca="1" si="0"/>
        <v>20</v>
      </c>
      <c r="F15" s="38">
        <f t="shared" ca="1" si="1"/>
        <v>0</v>
      </c>
      <c r="G15" t="s">
        <v>137</v>
      </c>
      <c r="H15" t="s">
        <v>91</v>
      </c>
      <c r="I15" s="30">
        <f t="shared" si="2"/>
        <v>750</v>
      </c>
      <c r="J15" s="21" t="s">
        <v>200</v>
      </c>
    </row>
    <row r="16" spans="1:15">
      <c r="A16">
        <v>8</v>
      </c>
      <c r="B16" t="s">
        <v>102</v>
      </c>
      <c r="C16" t="s">
        <v>103</v>
      </c>
      <c r="D16" s="37">
        <v>32200</v>
      </c>
      <c r="E16" s="38">
        <f t="shared" ca="1" si="0"/>
        <v>20</v>
      </c>
      <c r="F16" s="38">
        <f t="shared" ca="1" si="1"/>
        <v>0</v>
      </c>
      <c r="G16" t="s">
        <v>90</v>
      </c>
      <c r="H16" t="s">
        <v>83</v>
      </c>
      <c r="I16" s="30">
        <f t="shared" si="2"/>
        <v>1125.5</v>
      </c>
      <c r="J16" s="21" t="s">
        <v>200</v>
      </c>
    </row>
    <row r="17" spans="1:10">
      <c r="A17">
        <v>9</v>
      </c>
      <c r="B17" t="s">
        <v>104</v>
      </c>
      <c r="C17" t="s">
        <v>105</v>
      </c>
      <c r="D17" s="37">
        <v>32206</v>
      </c>
      <c r="E17" s="38">
        <f t="shared" ca="1" si="0"/>
        <v>20</v>
      </c>
      <c r="F17" s="38">
        <f t="shared" ca="1" si="1"/>
        <v>0</v>
      </c>
      <c r="G17" t="s">
        <v>90</v>
      </c>
      <c r="H17" t="s">
        <v>106</v>
      </c>
      <c r="I17" s="30">
        <f t="shared" si="2"/>
        <v>55</v>
      </c>
      <c r="J17" s="21" t="s">
        <v>203</v>
      </c>
    </row>
    <row r="18" spans="1:10">
      <c r="A18">
        <v>10</v>
      </c>
      <c r="B18" t="s">
        <v>84</v>
      </c>
      <c r="C18" t="s">
        <v>107</v>
      </c>
      <c r="D18" s="37">
        <v>32215</v>
      </c>
      <c r="E18" s="38">
        <f t="shared" ca="1" si="0"/>
        <v>20</v>
      </c>
      <c r="F18" s="38">
        <f t="shared" ca="1" si="1"/>
        <v>0</v>
      </c>
      <c r="G18" t="s">
        <v>154</v>
      </c>
      <c r="H18" t="s">
        <v>83</v>
      </c>
      <c r="I18" s="30">
        <f t="shared" si="2"/>
        <v>1125.5</v>
      </c>
      <c r="J18" s="21" t="s">
        <v>203</v>
      </c>
    </row>
    <row r="19" spans="1:10">
      <c r="A19">
        <v>11</v>
      </c>
      <c r="B19" t="s">
        <v>108</v>
      </c>
      <c r="C19" t="s">
        <v>109</v>
      </c>
      <c r="D19" s="37">
        <v>32615</v>
      </c>
      <c r="E19" s="38">
        <f t="shared" ca="1" si="0"/>
        <v>18</v>
      </c>
      <c r="F19" s="38">
        <f t="shared" ca="1" si="1"/>
        <v>10</v>
      </c>
      <c r="G19" t="s">
        <v>190</v>
      </c>
      <c r="H19" t="s">
        <v>94</v>
      </c>
      <c r="I19" s="30">
        <f t="shared" si="2"/>
        <v>55</v>
      </c>
      <c r="J19" s="21" t="s">
        <v>204</v>
      </c>
    </row>
    <row r="20" spans="1:10">
      <c r="A20">
        <v>12</v>
      </c>
      <c r="B20" t="s">
        <v>110</v>
      </c>
      <c r="C20" t="s">
        <v>111</v>
      </c>
      <c r="D20" s="37">
        <v>32618</v>
      </c>
      <c r="E20" s="38">
        <f t="shared" ca="1" si="0"/>
        <v>18</v>
      </c>
      <c r="F20" s="38">
        <f t="shared" ca="1" si="1"/>
        <v>10</v>
      </c>
      <c r="G20" t="s">
        <v>112</v>
      </c>
      <c r="H20" t="s">
        <v>87</v>
      </c>
      <c r="I20" s="30">
        <f t="shared" si="2"/>
        <v>850</v>
      </c>
      <c r="J20" s="21" t="s">
        <v>204</v>
      </c>
    </row>
    <row r="21" spans="1:10">
      <c r="A21">
        <v>13</v>
      </c>
      <c r="B21" t="s">
        <v>113</v>
      </c>
      <c r="C21" t="s">
        <v>114</v>
      </c>
      <c r="D21" s="37">
        <v>32624</v>
      </c>
      <c r="E21" s="38">
        <f t="shared" ca="1" si="0"/>
        <v>18</v>
      </c>
      <c r="F21" s="38">
        <f t="shared" ca="1" si="1"/>
        <v>10</v>
      </c>
      <c r="G21" t="s">
        <v>115</v>
      </c>
      <c r="H21" t="s">
        <v>94</v>
      </c>
      <c r="I21" s="30">
        <f t="shared" si="2"/>
        <v>55</v>
      </c>
      <c r="J21" s="21" t="s">
        <v>204</v>
      </c>
    </row>
    <row r="22" spans="1:10">
      <c r="A22">
        <v>14</v>
      </c>
      <c r="B22" t="s">
        <v>116</v>
      </c>
      <c r="C22" t="s">
        <v>117</v>
      </c>
      <c r="D22" s="37">
        <v>32633</v>
      </c>
      <c r="E22" s="38">
        <f t="shared" ca="1" si="0"/>
        <v>18</v>
      </c>
      <c r="F22" s="38">
        <f t="shared" ca="1" si="1"/>
        <v>10</v>
      </c>
      <c r="G22" t="s">
        <v>154</v>
      </c>
      <c r="H22" t="s">
        <v>83</v>
      </c>
      <c r="I22" s="30">
        <f t="shared" si="2"/>
        <v>1125.5</v>
      </c>
      <c r="J22" s="21" t="s">
        <v>205</v>
      </c>
    </row>
    <row r="23" spans="1:10">
      <c r="A23">
        <v>15</v>
      </c>
      <c r="B23" t="s">
        <v>119</v>
      </c>
      <c r="C23" t="s">
        <v>120</v>
      </c>
      <c r="D23" s="37">
        <v>32639</v>
      </c>
      <c r="E23" s="38">
        <f t="shared" ca="1" si="0"/>
        <v>18</v>
      </c>
      <c r="F23" s="38">
        <f t="shared" ca="1" si="1"/>
        <v>10</v>
      </c>
      <c r="G23" t="s">
        <v>99</v>
      </c>
      <c r="H23" t="s">
        <v>91</v>
      </c>
      <c r="I23" s="30">
        <f t="shared" si="2"/>
        <v>750</v>
      </c>
      <c r="J23" s="21" t="s">
        <v>205</v>
      </c>
    </row>
    <row r="24" spans="1:10">
      <c r="A24">
        <v>16</v>
      </c>
      <c r="B24" t="s">
        <v>121</v>
      </c>
      <c r="C24" t="s">
        <v>122</v>
      </c>
      <c r="D24" s="37">
        <v>32648</v>
      </c>
      <c r="E24" s="38">
        <f t="shared" ca="1" si="0"/>
        <v>18</v>
      </c>
      <c r="F24" s="38">
        <f t="shared" ca="1" si="1"/>
        <v>9</v>
      </c>
      <c r="G24" t="s">
        <v>137</v>
      </c>
      <c r="H24" t="s">
        <v>91</v>
      </c>
      <c r="I24" s="30">
        <f t="shared" si="2"/>
        <v>750</v>
      </c>
      <c r="J24" s="21" t="s">
        <v>205</v>
      </c>
    </row>
    <row r="25" spans="1:10">
      <c r="A25">
        <v>17</v>
      </c>
      <c r="B25" t="s">
        <v>123</v>
      </c>
      <c r="C25" t="s">
        <v>107</v>
      </c>
      <c r="D25" s="37">
        <v>32956</v>
      </c>
      <c r="E25" s="38">
        <f t="shared" ca="1" si="0"/>
        <v>17</v>
      </c>
      <c r="F25" s="38">
        <f t="shared" ca="1" si="1"/>
        <v>11</v>
      </c>
      <c r="G25" t="s">
        <v>171</v>
      </c>
      <c r="H25" t="s">
        <v>106</v>
      </c>
      <c r="I25" s="30">
        <f t="shared" si="2"/>
        <v>55</v>
      </c>
      <c r="J25" s="21" t="s">
        <v>203</v>
      </c>
    </row>
    <row r="26" spans="1:10">
      <c r="A26">
        <v>18</v>
      </c>
      <c r="B26" t="s">
        <v>124</v>
      </c>
      <c r="C26" t="s">
        <v>125</v>
      </c>
      <c r="D26" s="37">
        <v>32990</v>
      </c>
      <c r="E26" s="38">
        <f t="shared" ca="1" si="0"/>
        <v>17</v>
      </c>
      <c r="F26" s="38">
        <f t="shared" ca="1" si="1"/>
        <v>10</v>
      </c>
      <c r="G26" t="s">
        <v>96</v>
      </c>
      <c r="H26" t="s">
        <v>91</v>
      </c>
      <c r="I26" s="30">
        <f t="shared" si="2"/>
        <v>750</v>
      </c>
      <c r="J26" s="21" t="s">
        <v>204</v>
      </c>
    </row>
    <row r="27" spans="1:10">
      <c r="A27">
        <v>19</v>
      </c>
      <c r="B27" t="s">
        <v>126</v>
      </c>
      <c r="C27" t="s">
        <v>127</v>
      </c>
      <c r="D27" s="37">
        <v>33057</v>
      </c>
      <c r="E27" s="38">
        <f t="shared" ca="1" si="0"/>
        <v>17</v>
      </c>
      <c r="F27" s="38">
        <f t="shared" ca="1" si="1"/>
        <v>8</v>
      </c>
      <c r="G27" t="s">
        <v>128</v>
      </c>
      <c r="H27" t="s">
        <v>83</v>
      </c>
      <c r="I27" s="30">
        <f t="shared" si="2"/>
        <v>1125.5</v>
      </c>
      <c r="J27" s="21" t="s">
        <v>206</v>
      </c>
    </row>
    <row r="28" spans="1:10">
      <c r="A28">
        <v>20</v>
      </c>
      <c r="B28" t="s">
        <v>125</v>
      </c>
      <c r="C28" t="s">
        <v>129</v>
      </c>
      <c r="D28" s="37">
        <v>33063</v>
      </c>
      <c r="E28" s="38">
        <f t="shared" ca="1" si="0"/>
        <v>17</v>
      </c>
      <c r="F28" s="38">
        <f t="shared" ca="1" si="1"/>
        <v>8</v>
      </c>
      <c r="G28" t="s">
        <v>99</v>
      </c>
      <c r="H28" t="s">
        <v>91</v>
      </c>
      <c r="I28" s="30">
        <f t="shared" si="2"/>
        <v>750</v>
      </c>
      <c r="J28" s="21" t="s">
        <v>206</v>
      </c>
    </row>
    <row r="29" spans="1:10">
      <c r="A29">
        <v>21</v>
      </c>
      <c r="B29" t="s">
        <v>130</v>
      </c>
      <c r="C29" t="s">
        <v>131</v>
      </c>
      <c r="D29" s="37">
        <v>33072</v>
      </c>
      <c r="E29" s="38">
        <f t="shared" ca="1" si="0"/>
        <v>17</v>
      </c>
      <c r="F29" s="38">
        <f t="shared" ca="1" si="1"/>
        <v>7</v>
      </c>
      <c r="G29" t="s">
        <v>171</v>
      </c>
      <c r="H29" t="s">
        <v>94</v>
      </c>
      <c r="I29" s="30">
        <f t="shared" si="2"/>
        <v>55</v>
      </c>
      <c r="J29" s="21" t="s">
        <v>206</v>
      </c>
    </row>
    <row r="30" spans="1:10">
      <c r="A30">
        <v>22</v>
      </c>
      <c r="B30" t="s">
        <v>132</v>
      </c>
      <c r="C30" t="s">
        <v>133</v>
      </c>
      <c r="D30" s="37">
        <v>33472</v>
      </c>
      <c r="E30" s="38">
        <f t="shared" ca="1" si="0"/>
        <v>16</v>
      </c>
      <c r="F30" s="38">
        <f t="shared" ca="1" si="1"/>
        <v>6</v>
      </c>
      <c r="G30" t="s">
        <v>198</v>
      </c>
      <c r="H30" t="s">
        <v>94</v>
      </c>
      <c r="I30" s="30">
        <f t="shared" si="2"/>
        <v>55</v>
      </c>
      <c r="J30" s="21" t="s">
        <v>207</v>
      </c>
    </row>
    <row r="31" spans="1:10">
      <c r="A31">
        <v>23</v>
      </c>
      <c r="B31" t="s">
        <v>134</v>
      </c>
      <c r="C31" t="s">
        <v>93</v>
      </c>
      <c r="D31" s="37">
        <v>33475</v>
      </c>
      <c r="E31" s="38">
        <f t="shared" ca="1" si="0"/>
        <v>16</v>
      </c>
      <c r="F31" s="38">
        <f t="shared" ca="1" si="1"/>
        <v>6</v>
      </c>
      <c r="G31" t="s">
        <v>115</v>
      </c>
      <c r="H31" t="s">
        <v>94</v>
      </c>
      <c r="I31" s="30">
        <f t="shared" si="2"/>
        <v>55</v>
      </c>
      <c r="J31" s="21" t="s">
        <v>207</v>
      </c>
    </row>
    <row r="32" spans="1:10">
      <c r="A32">
        <v>24</v>
      </c>
      <c r="B32" t="s">
        <v>135</v>
      </c>
      <c r="C32" t="s">
        <v>117</v>
      </c>
      <c r="D32" s="37">
        <v>33481</v>
      </c>
      <c r="E32" s="38">
        <f t="shared" ca="1" si="0"/>
        <v>16</v>
      </c>
      <c r="F32" s="38">
        <f t="shared" ca="1" si="1"/>
        <v>6</v>
      </c>
      <c r="G32" t="s">
        <v>190</v>
      </c>
      <c r="H32" t="s">
        <v>83</v>
      </c>
      <c r="I32" s="30">
        <f t="shared" si="2"/>
        <v>1125.5</v>
      </c>
      <c r="J32" s="21" t="s">
        <v>207</v>
      </c>
    </row>
    <row r="33" spans="1:10">
      <c r="A33">
        <v>25</v>
      </c>
      <c r="B33" t="s">
        <v>136</v>
      </c>
      <c r="C33" t="s">
        <v>109</v>
      </c>
      <c r="D33" s="37">
        <v>33490</v>
      </c>
      <c r="E33" s="38">
        <f t="shared" ca="1" si="0"/>
        <v>16</v>
      </c>
      <c r="F33" s="38">
        <f t="shared" ca="1" si="1"/>
        <v>6</v>
      </c>
      <c r="G33" t="s">
        <v>137</v>
      </c>
      <c r="H33" t="s">
        <v>83</v>
      </c>
      <c r="I33" s="30">
        <f t="shared" si="2"/>
        <v>1125.5</v>
      </c>
      <c r="J33" s="21" t="s">
        <v>208</v>
      </c>
    </row>
    <row r="34" spans="1:10">
      <c r="A34">
        <v>26</v>
      </c>
      <c r="B34" t="s">
        <v>138</v>
      </c>
      <c r="C34" t="s">
        <v>139</v>
      </c>
      <c r="D34" s="37">
        <v>33496</v>
      </c>
      <c r="E34" s="38">
        <f t="shared" ca="1" si="0"/>
        <v>16</v>
      </c>
      <c r="F34" s="38">
        <f t="shared" ca="1" si="1"/>
        <v>5</v>
      </c>
      <c r="G34" t="s">
        <v>86</v>
      </c>
      <c r="H34" t="s">
        <v>91</v>
      </c>
      <c r="I34" s="30">
        <f t="shared" si="2"/>
        <v>750</v>
      </c>
      <c r="J34" s="21" t="s">
        <v>208</v>
      </c>
    </row>
    <row r="35" spans="1:10">
      <c r="A35">
        <v>27</v>
      </c>
      <c r="B35" t="s">
        <v>140</v>
      </c>
      <c r="C35" t="s">
        <v>141</v>
      </c>
      <c r="D35" s="37">
        <v>33505</v>
      </c>
      <c r="E35" s="38">
        <f t="shared" ca="1" si="0"/>
        <v>16</v>
      </c>
      <c r="F35" s="38">
        <f t="shared" ca="1" si="1"/>
        <v>5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208</v>
      </c>
    </row>
    <row r="36" spans="1:10">
      <c r="A36">
        <v>28</v>
      </c>
      <c r="B36" t="s">
        <v>62</v>
      </c>
      <c r="C36" t="s">
        <v>143</v>
      </c>
      <c r="D36" s="37">
        <v>33905</v>
      </c>
      <c r="E36" s="38">
        <f t="shared" ca="1" si="0"/>
        <v>15</v>
      </c>
      <c r="F36" s="38">
        <f t="shared" ca="1" si="1"/>
        <v>4</v>
      </c>
      <c r="G36" t="s">
        <v>142</v>
      </c>
      <c r="H36" t="s">
        <v>83</v>
      </c>
      <c r="I36" s="30">
        <f t="shared" si="2"/>
        <v>1125.5</v>
      </c>
      <c r="J36" s="21" t="s">
        <v>209</v>
      </c>
    </row>
    <row r="37" spans="1:10">
      <c r="A37">
        <v>29</v>
      </c>
      <c r="B37" t="s">
        <v>144</v>
      </c>
      <c r="C37" t="s">
        <v>145</v>
      </c>
      <c r="D37" s="37">
        <v>33911</v>
      </c>
      <c r="E37" s="38">
        <f t="shared" ca="1" si="0"/>
        <v>15</v>
      </c>
      <c r="F37" s="38">
        <f t="shared" ca="1" si="1"/>
        <v>4</v>
      </c>
      <c r="G37" t="s">
        <v>190</v>
      </c>
      <c r="H37" t="s">
        <v>83</v>
      </c>
      <c r="I37" s="30">
        <f t="shared" si="2"/>
        <v>1125.5</v>
      </c>
      <c r="J37" s="21" t="s">
        <v>210</v>
      </c>
    </row>
    <row r="38" spans="1:10">
      <c r="A38">
        <v>30</v>
      </c>
      <c r="B38" t="s">
        <v>116</v>
      </c>
      <c r="C38" t="s">
        <v>146</v>
      </c>
      <c r="D38" s="37">
        <v>33920</v>
      </c>
      <c r="E38" s="38">
        <f t="shared" ca="1" si="0"/>
        <v>15</v>
      </c>
      <c r="F38" s="38">
        <f t="shared" ca="1" si="1"/>
        <v>4</v>
      </c>
      <c r="G38" t="s">
        <v>171</v>
      </c>
      <c r="H38" t="s">
        <v>91</v>
      </c>
      <c r="I38" s="30">
        <f t="shared" si="2"/>
        <v>750</v>
      </c>
      <c r="J38" s="21" t="s">
        <v>210</v>
      </c>
    </row>
    <row r="39" spans="1:10">
      <c r="A39">
        <v>31</v>
      </c>
      <c r="B39" t="s">
        <v>147</v>
      </c>
      <c r="C39" t="s">
        <v>148</v>
      </c>
      <c r="D39" s="37">
        <v>34320</v>
      </c>
      <c r="E39" s="38">
        <f t="shared" ca="1" si="0"/>
        <v>14</v>
      </c>
      <c r="F39" s="38">
        <f t="shared" ca="1" si="1"/>
        <v>2</v>
      </c>
      <c r="G39" t="s">
        <v>149</v>
      </c>
      <c r="H39" t="s">
        <v>87</v>
      </c>
      <c r="I39" s="30">
        <f t="shared" si="2"/>
        <v>850</v>
      </c>
      <c r="J39" s="21" t="s">
        <v>211</v>
      </c>
    </row>
    <row r="40" spans="1:10">
      <c r="A40">
        <v>32</v>
      </c>
      <c r="B40" t="s">
        <v>150</v>
      </c>
      <c r="C40" t="s">
        <v>151</v>
      </c>
      <c r="D40" s="37">
        <v>34323</v>
      </c>
      <c r="E40" s="38">
        <f t="shared" ca="1" si="0"/>
        <v>14</v>
      </c>
      <c r="F40" s="38">
        <f t="shared" ca="1" si="1"/>
        <v>2</v>
      </c>
      <c r="G40" t="s">
        <v>112</v>
      </c>
      <c r="H40" t="s">
        <v>87</v>
      </c>
      <c r="I40" s="30">
        <f t="shared" si="2"/>
        <v>850</v>
      </c>
      <c r="J40" s="21" t="s">
        <v>211</v>
      </c>
    </row>
    <row r="41" spans="1:10">
      <c r="A41">
        <v>33</v>
      </c>
      <c r="B41" t="s">
        <v>85</v>
      </c>
      <c r="C41" t="s">
        <v>152</v>
      </c>
      <c r="D41" s="37">
        <v>34329</v>
      </c>
      <c r="E41" s="38">
        <f t="shared" ca="1" si="0"/>
        <v>14</v>
      </c>
      <c r="F41" s="38">
        <f t="shared" ca="1" si="1"/>
        <v>2</v>
      </c>
      <c r="G41" t="s">
        <v>149</v>
      </c>
      <c r="H41" t="s">
        <v>87</v>
      </c>
      <c r="I41" s="30">
        <f t="shared" si="2"/>
        <v>850</v>
      </c>
      <c r="J41" s="21" t="s">
        <v>211</v>
      </c>
    </row>
    <row r="42" spans="1:10">
      <c r="A42">
        <v>34</v>
      </c>
      <c r="B42" t="s">
        <v>153</v>
      </c>
      <c r="C42" t="s">
        <v>109</v>
      </c>
      <c r="D42" s="37">
        <v>34338</v>
      </c>
      <c r="E42" s="38">
        <f t="shared" ca="1" si="0"/>
        <v>14</v>
      </c>
      <c r="F42" s="38">
        <f t="shared" ca="1" si="1"/>
        <v>2</v>
      </c>
      <c r="G42" t="s">
        <v>154</v>
      </c>
      <c r="H42" t="s">
        <v>87</v>
      </c>
      <c r="I42" s="30">
        <f t="shared" si="2"/>
        <v>850</v>
      </c>
      <c r="J42" s="21" t="s">
        <v>199</v>
      </c>
    </row>
    <row r="43" spans="1:10">
      <c r="A43">
        <v>35</v>
      </c>
      <c r="B43" t="s">
        <v>155</v>
      </c>
      <c r="C43" t="s">
        <v>139</v>
      </c>
      <c r="D43" s="37">
        <v>34344</v>
      </c>
      <c r="E43" s="38">
        <f t="shared" ca="1" si="0"/>
        <v>14</v>
      </c>
      <c r="F43" s="38">
        <f t="shared" ca="1" si="1"/>
        <v>2</v>
      </c>
      <c r="G43" t="s">
        <v>90</v>
      </c>
      <c r="H43" t="s">
        <v>91</v>
      </c>
      <c r="I43" s="30">
        <f t="shared" si="2"/>
        <v>750</v>
      </c>
      <c r="J43" s="21" t="s">
        <v>199</v>
      </c>
    </row>
    <row r="44" spans="1:10">
      <c r="A44">
        <v>36</v>
      </c>
      <c r="B44" t="s">
        <v>156</v>
      </c>
      <c r="C44" t="s">
        <v>157</v>
      </c>
      <c r="D44" s="37">
        <v>34353</v>
      </c>
      <c r="E44" s="38">
        <f t="shared" ca="1" si="0"/>
        <v>14</v>
      </c>
      <c r="F44" s="38">
        <f t="shared" ca="1" si="1"/>
        <v>1</v>
      </c>
      <c r="G44" t="s">
        <v>90</v>
      </c>
      <c r="H44" t="s">
        <v>91</v>
      </c>
      <c r="I44" s="30">
        <f t="shared" si="2"/>
        <v>750</v>
      </c>
      <c r="J44" s="21" t="s">
        <v>199</v>
      </c>
    </row>
    <row r="45" spans="1:10">
      <c r="A45">
        <v>37</v>
      </c>
      <c r="B45" t="s">
        <v>158</v>
      </c>
      <c r="C45" t="s">
        <v>159</v>
      </c>
      <c r="D45" s="37">
        <v>34753</v>
      </c>
      <c r="E45" s="38">
        <f t="shared" ca="1" si="0"/>
        <v>13</v>
      </c>
      <c r="F45" s="38">
        <f t="shared" ca="1" si="1"/>
        <v>0</v>
      </c>
      <c r="G45" t="s">
        <v>99</v>
      </c>
      <c r="H45" t="s">
        <v>91</v>
      </c>
      <c r="I45" s="30">
        <f t="shared" si="2"/>
        <v>750</v>
      </c>
      <c r="J45" s="21" t="s">
        <v>200</v>
      </c>
    </row>
    <row r="46" spans="1:10">
      <c r="A46">
        <v>38</v>
      </c>
      <c r="B46" t="s">
        <v>160</v>
      </c>
      <c r="C46" t="s">
        <v>156</v>
      </c>
      <c r="D46" s="37">
        <v>34756</v>
      </c>
      <c r="E46" s="38">
        <f t="shared" ca="1" si="0"/>
        <v>13</v>
      </c>
      <c r="F46" s="38">
        <f t="shared" ca="1" si="1"/>
        <v>0</v>
      </c>
      <c r="G46" t="s">
        <v>171</v>
      </c>
      <c r="H46" t="s">
        <v>83</v>
      </c>
      <c r="I46" s="30">
        <f t="shared" si="2"/>
        <v>1125.5</v>
      </c>
      <c r="J46" s="21" t="s">
        <v>200</v>
      </c>
    </row>
    <row r="47" spans="1:10">
      <c r="A47">
        <v>39</v>
      </c>
      <c r="B47" t="s">
        <v>161</v>
      </c>
      <c r="C47" t="s">
        <v>162</v>
      </c>
      <c r="D47" s="37">
        <v>34762</v>
      </c>
      <c r="E47" s="38">
        <f t="shared" ca="1" si="0"/>
        <v>13</v>
      </c>
      <c r="F47" s="38">
        <f t="shared" ca="1" si="1"/>
        <v>0</v>
      </c>
      <c r="G47" t="s">
        <v>190</v>
      </c>
      <c r="H47" t="s">
        <v>91</v>
      </c>
      <c r="I47" s="30">
        <f t="shared" si="2"/>
        <v>750</v>
      </c>
      <c r="J47" s="21" t="s">
        <v>203</v>
      </c>
    </row>
    <row r="48" spans="1:10">
      <c r="A48">
        <v>40</v>
      </c>
      <c r="B48" t="s">
        <v>163</v>
      </c>
      <c r="C48" t="s">
        <v>151</v>
      </c>
      <c r="D48" s="37">
        <v>34768</v>
      </c>
      <c r="E48" s="38">
        <f t="shared" ca="1" si="0"/>
        <v>13</v>
      </c>
      <c r="F48" s="38">
        <f t="shared" ca="1" si="1"/>
        <v>0</v>
      </c>
      <c r="G48" t="s">
        <v>137</v>
      </c>
      <c r="H48" t="s">
        <v>83</v>
      </c>
      <c r="I48" s="30">
        <f t="shared" si="2"/>
        <v>1125.5</v>
      </c>
      <c r="J48" s="21" t="s">
        <v>203</v>
      </c>
    </row>
    <row r="49" spans="1:10">
      <c r="A49">
        <v>41</v>
      </c>
      <c r="B49" t="s">
        <v>164</v>
      </c>
      <c r="C49" t="s">
        <v>141</v>
      </c>
      <c r="D49" s="37">
        <v>34777</v>
      </c>
      <c r="E49" s="38">
        <f t="shared" ca="1" si="0"/>
        <v>12</v>
      </c>
      <c r="F49" s="38">
        <f t="shared" ca="1" si="1"/>
        <v>11</v>
      </c>
      <c r="G49" t="s">
        <v>154</v>
      </c>
      <c r="H49" t="s">
        <v>87</v>
      </c>
      <c r="I49" s="30">
        <f t="shared" si="2"/>
        <v>850</v>
      </c>
      <c r="J49" s="21" t="s">
        <v>203</v>
      </c>
    </row>
    <row r="50" spans="1:10">
      <c r="A50">
        <v>42</v>
      </c>
      <c r="B50" t="s">
        <v>165</v>
      </c>
      <c r="C50" t="s">
        <v>166</v>
      </c>
      <c r="D50" s="37">
        <v>34783</v>
      </c>
      <c r="E50" s="38">
        <f t="shared" ca="1" si="0"/>
        <v>12</v>
      </c>
      <c r="F50" s="38">
        <f t="shared" ca="1" si="1"/>
        <v>11</v>
      </c>
      <c r="G50" t="s">
        <v>171</v>
      </c>
      <c r="H50" t="s">
        <v>87</v>
      </c>
      <c r="I50" s="30">
        <f t="shared" si="2"/>
        <v>850</v>
      </c>
      <c r="J50" s="21" t="s">
        <v>203</v>
      </c>
    </row>
    <row r="51" spans="1:10">
      <c r="A51">
        <v>43</v>
      </c>
      <c r="B51" t="s">
        <v>167</v>
      </c>
      <c r="C51" t="s">
        <v>118</v>
      </c>
      <c r="D51" s="37">
        <v>34792</v>
      </c>
      <c r="E51" s="38">
        <f t="shared" ca="1" si="0"/>
        <v>12</v>
      </c>
      <c r="F51" s="38">
        <f t="shared" ca="1" si="1"/>
        <v>11</v>
      </c>
      <c r="G51" t="s">
        <v>171</v>
      </c>
      <c r="H51" t="s">
        <v>87</v>
      </c>
      <c r="I51" s="30">
        <f t="shared" si="2"/>
        <v>850</v>
      </c>
      <c r="J51" s="21" t="s">
        <v>204</v>
      </c>
    </row>
    <row r="52" spans="1:10">
      <c r="A52">
        <v>44</v>
      </c>
      <c r="B52" t="s">
        <v>168</v>
      </c>
      <c r="C52" t="s">
        <v>117</v>
      </c>
      <c r="D52" s="37">
        <v>35192</v>
      </c>
      <c r="E52" s="38">
        <f t="shared" ca="1" si="0"/>
        <v>11</v>
      </c>
      <c r="F52" s="38">
        <f t="shared" ca="1" si="1"/>
        <v>10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205</v>
      </c>
    </row>
    <row r="53" spans="1:10">
      <c r="A53">
        <v>45</v>
      </c>
      <c r="B53" t="s">
        <v>169</v>
      </c>
      <c r="C53" t="s">
        <v>170</v>
      </c>
      <c r="D53" s="37">
        <v>35195</v>
      </c>
      <c r="E53" s="38">
        <f t="shared" ca="1" si="0"/>
        <v>11</v>
      </c>
      <c r="F53" s="38">
        <f t="shared" ca="1" si="1"/>
        <v>10</v>
      </c>
      <c r="G53" t="s">
        <v>171</v>
      </c>
      <c r="H53" t="s">
        <v>83</v>
      </c>
      <c r="I53" s="30">
        <f t="shared" si="2"/>
        <v>1125.5</v>
      </c>
      <c r="J53" s="21" t="s">
        <v>205</v>
      </c>
    </row>
    <row r="54" spans="1:10">
      <c r="A54">
        <v>46</v>
      </c>
      <c r="B54" t="s">
        <v>172</v>
      </c>
      <c r="C54" t="s">
        <v>125</v>
      </c>
      <c r="D54" s="37">
        <v>35201</v>
      </c>
      <c r="E54" s="38">
        <f t="shared" ca="1" si="0"/>
        <v>11</v>
      </c>
      <c r="F54" s="38">
        <f t="shared" ca="1" si="1"/>
        <v>9</v>
      </c>
      <c r="G54" t="s">
        <v>154</v>
      </c>
      <c r="H54" t="s">
        <v>94</v>
      </c>
      <c r="I54" s="30">
        <f t="shared" si="2"/>
        <v>55</v>
      </c>
      <c r="J54" s="21" t="s">
        <v>205</v>
      </c>
    </row>
    <row r="55" spans="1:10">
      <c r="A55">
        <v>47</v>
      </c>
      <c r="B55" t="s">
        <v>125</v>
      </c>
      <c r="C55" t="s">
        <v>173</v>
      </c>
      <c r="D55" s="37">
        <v>35210</v>
      </c>
      <c r="E55" s="38">
        <f t="shared" ca="1" si="0"/>
        <v>11</v>
      </c>
      <c r="F55" s="38">
        <f t="shared" ca="1" si="1"/>
        <v>9</v>
      </c>
      <c r="G55" t="s">
        <v>86</v>
      </c>
      <c r="H55" t="s">
        <v>83</v>
      </c>
      <c r="I55" s="30">
        <f t="shared" si="2"/>
        <v>1125.5</v>
      </c>
      <c r="J55" s="21" t="s">
        <v>205</v>
      </c>
    </row>
    <row r="56" spans="1:10">
      <c r="A56">
        <v>48</v>
      </c>
      <c r="B56" t="s">
        <v>174</v>
      </c>
      <c r="C56" t="s">
        <v>156</v>
      </c>
      <c r="D56" s="37">
        <v>35216</v>
      </c>
      <c r="E56" s="38">
        <f t="shared" ca="1" si="0"/>
        <v>11</v>
      </c>
      <c r="F56" s="38">
        <f t="shared" ca="1" si="1"/>
        <v>9</v>
      </c>
      <c r="G56" t="s">
        <v>86</v>
      </c>
      <c r="H56" t="s">
        <v>94</v>
      </c>
      <c r="I56" s="30">
        <f t="shared" si="2"/>
        <v>55</v>
      </c>
      <c r="J56" s="21" t="s">
        <v>205</v>
      </c>
    </row>
    <row r="57" spans="1:10">
      <c r="A57">
        <v>49</v>
      </c>
      <c r="B57" t="s">
        <v>175</v>
      </c>
      <c r="C57" t="s">
        <v>176</v>
      </c>
      <c r="D57" s="37">
        <v>35225</v>
      </c>
      <c r="E57" s="38">
        <f t="shared" ca="1" si="0"/>
        <v>11</v>
      </c>
      <c r="F57" s="38">
        <f t="shared" ca="1" si="1"/>
        <v>9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>
      <c r="A58">
        <v>50</v>
      </c>
      <c r="B58" t="s">
        <v>62</v>
      </c>
      <c r="C58" t="s">
        <v>95</v>
      </c>
      <c r="D58" s="37">
        <v>35625</v>
      </c>
      <c r="E58" s="38">
        <f t="shared" ca="1" si="0"/>
        <v>10</v>
      </c>
      <c r="F58" s="38">
        <f t="shared" ca="1" si="1"/>
        <v>8</v>
      </c>
      <c r="G58" t="s">
        <v>149</v>
      </c>
      <c r="H58" t="s">
        <v>87</v>
      </c>
      <c r="I58" s="30">
        <f t="shared" si="2"/>
        <v>850</v>
      </c>
      <c r="J58" s="21" t="s">
        <v>206</v>
      </c>
    </row>
    <row r="59" spans="1:10">
      <c r="A59">
        <v>51</v>
      </c>
      <c r="B59" t="s">
        <v>177</v>
      </c>
      <c r="C59" t="s">
        <v>107</v>
      </c>
      <c r="D59" s="37">
        <v>35628</v>
      </c>
      <c r="E59" s="38">
        <f t="shared" ca="1" si="0"/>
        <v>10</v>
      </c>
      <c r="F59" s="38">
        <f t="shared" ca="1" si="1"/>
        <v>7</v>
      </c>
      <c r="G59" t="s">
        <v>149</v>
      </c>
      <c r="H59" t="s">
        <v>83</v>
      </c>
      <c r="I59" s="30">
        <f t="shared" si="2"/>
        <v>1125.5</v>
      </c>
      <c r="J59" s="21" t="s">
        <v>206</v>
      </c>
    </row>
    <row r="60" spans="1:10">
      <c r="A60">
        <v>52</v>
      </c>
      <c r="B60" t="s">
        <v>178</v>
      </c>
      <c r="C60" t="s">
        <v>179</v>
      </c>
      <c r="D60" s="37">
        <v>35634</v>
      </c>
      <c r="E60" s="38">
        <f t="shared" ca="1" si="0"/>
        <v>10</v>
      </c>
      <c r="F60" s="38">
        <f t="shared" ca="1" si="1"/>
        <v>7</v>
      </c>
      <c r="G60" t="s">
        <v>112</v>
      </c>
      <c r="H60" t="s">
        <v>87</v>
      </c>
      <c r="I60" s="30">
        <f t="shared" si="2"/>
        <v>850</v>
      </c>
      <c r="J60" s="21" t="s">
        <v>206</v>
      </c>
    </row>
    <row r="61" spans="1:10">
      <c r="A61">
        <v>53</v>
      </c>
      <c r="B61" t="s">
        <v>180</v>
      </c>
      <c r="C61" t="s">
        <v>181</v>
      </c>
      <c r="D61" s="37">
        <v>35640</v>
      </c>
      <c r="E61" s="38">
        <f t="shared" ca="1" si="0"/>
        <v>10</v>
      </c>
      <c r="F61" s="38">
        <f t="shared" ca="1" si="1"/>
        <v>7</v>
      </c>
      <c r="G61" t="s">
        <v>128</v>
      </c>
      <c r="H61" t="s">
        <v>87</v>
      </c>
      <c r="I61" s="30">
        <f t="shared" si="2"/>
        <v>850</v>
      </c>
      <c r="J61" s="21" t="s">
        <v>206</v>
      </c>
    </row>
    <row r="62" spans="1:10">
      <c r="A62">
        <v>54</v>
      </c>
      <c r="B62" t="s">
        <v>182</v>
      </c>
      <c r="C62" t="s">
        <v>183</v>
      </c>
      <c r="D62" s="37">
        <v>35649</v>
      </c>
      <c r="E62" s="38">
        <f t="shared" ca="1" si="0"/>
        <v>10</v>
      </c>
      <c r="F62" s="38">
        <f t="shared" ca="1" si="1"/>
        <v>7</v>
      </c>
      <c r="G62" t="s">
        <v>198</v>
      </c>
      <c r="H62" t="s">
        <v>83</v>
      </c>
      <c r="I62" s="30">
        <f t="shared" si="2"/>
        <v>1125.5</v>
      </c>
      <c r="J62" s="21" t="s">
        <v>207</v>
      </c>
    </row>
    <row r="63" spans="1:10">
      <c r="A63">
        <v>55</v>
      </c>
      <c r="B63" t="s">
        <v>181</v>
      </c>
      <c r="C63" t="s">
        <v>184</v>
      </c>
      <c r="D63" s="37">
        <v>35655</v>
      </c>
      <c r="E63" s="38">
        <f t="shared" ca="1" si="0"/>
        <v>10</v>
      </c>
      <c r="F63" s="38">
        <f t="shared" ca="1" si="1"/>
        <v>7</v>
      </c>
      <c r="G63" t="s">
        <v>137</v>
      </c>
      <c r="H63" t="s">
        <v>87</v>
      </c>
      <c r="I63" s="30">
        <f t="shared" si="2"/>
        <v>850</v>
      </c>
      <c r="J63" s="21" t="s">
        <v>207</v>
      </c>
    </row>
    <row r="64" spans="1:10">
      <c r="A64">
        <v>56</v>
      </c>
      <c r="B64" t="s">
        <v>185</v>
      </c>
      <c r="C64" t="s">
        <v>186</v>
      </c>
      <c r="D64" s="37">
        <v>35664</v>
      </c>
      <c r="E64" s="38">
        <f t="shared" ca="1" si="0"/>
        <v>10</v>
      </c>
      <c r="F64" s="38">
        <f t="shared" ca="1" si="1"/>
        <v>6</v>
      </c>
      <c r="G64" t="s">
        <v>115</v>
      </c>
      <c r="H64" t="s">
        <v>106</v>
      </c>
      <c r="I64" s="30">
        <f t="shared" si="2"/>
        <v>55</v>
      </c>
      <c r="J64" s="21" t="s">
        <v>207</v>
      </c>
    </row>
    <row r="65" spans="1:10">
      <c r="A65">
        <v>57</v>
      </c>
      <c r="B65" t="s">
        <v>187</v>
      </c>
      <c r="C65" t="s">
        <v>188</v>
      </c>
      <c r="D65" s="37">
        <v>36064</v>
      </c>
      <c r="E65" s="38">
        <f t="shared" ca="1" si="0"/>
        <v>9</v>
      </c>
      <c r="F65" s="38">
        <f t="shared" ca="1" si="1"/>
        <v>5</v>
      </c>
      <c r="G65" t="s">
        <v>137</v>
      </c>
      <c r="H65" t="s">
        <v>91</v>
      </c>
      <c r="I65" s="30">
        <f t="shared" si="2"/>
        <v>750</v>
      </c>
      <c r="J65" s="21" t="s">
        <v>208</v>
      </c>
    </row>
    <row r="66" spans="1:10">
      <c r="A66">
        <v>58</v>
      </c>
      <c r="B66" t="s">
        <v>189</v>
      </c>
      <c r="C66" t="s">
        <v>85</v>
      </c>
      <c r="D66" s="37">
        <v>36067</v>
      </c>
      <c r="E66" s="38">
        <f t="shared" ca="1" si="0"/>
        <v>9</v>
      </c>
      <c r="F66" s="38">
        <f t="shared" ca="1" si="1"/>
        <v>5</v>
      </c>
      <c r="G66" t="s">
        <v>190</v>
      </c>
      <c r="H66" t="s">
        <v>91</v>
      </c>
      <c r="I66" s="30">
        <f t="shared" si="2"/>
        <v>750</v>
      </c>
      <c r="J66" s="21" t="s">
        <v>208</v>
      </c>
    </row>
    <row r="67" spans="1:10">
      <c r="A67">
        <v>59</v>
      </c>
      <c r="B67" t="s">
        <v>191</v>
      </c>
      <c r="C67" t="s">
        <v>152</v>
      </c>
      <c r="D67" s="37">
        <v>36073</v>
      </c>
      <c r="E67" s="38">
        <f t="shared" ca="1" si="0"/>
        <v>9</v>
      </c>
      <c r="F67" s="38">
        <f t="shared" ca="1" si="1"/>
        <v>5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209</v>
      </c>
    </row>
    <row r="68" spans="1:10">
      <c r="A68">
        <v>60</v>
      </c>
      <c r="B68" t="s">
        <v>158</v>
      </c>
      <c r="C68" t="s">
        <v>109</v>
      </c>
      <c r="D68" s="37">
        <v>36082</v>
      </c>
      <c r="E68" s="38">
        <f t="shared" ca="1" si="0"/>
        <v>9</v>
      </c>
      <c r="F68" s="38">
        <f t="shared" ca="1" si="1"/>
        <v>5</v>
      </c>
      <c r="G68" t="s">
        <v>142</v>
      </c>
      <c r="H68" t="s">
        <v>94</v>
      </c>
      <c r="I68" s="30">
        <f t="shared" si="2"/>
        <v>55</v>
      </c>
      <c r="J68" s="21" t="s">
        <v>209</v>
      </c>
    </row>
    <row r="69" spans="1:10">
      <c r="A69">
        <v>61</v>
      </c>
      <c r="B69" t="s">
        <v>192</v>
      </c>
      <c r="C69" t="s">
        <v>193</v>
      </c>
      <c r="D69" s="37">
        <v>36088</v>
      </c>
      <c r="E69" s="38">
        <f t="shared" ca="1" si="0"/>
        <v>9</v>
      </c>
      <c r="F69" s="38">
        <f t="shared" ca="1" si="1"/>
        <v>4</v>
      </c>
      <c r="G69" t="s">
        <v>137</v>
      </c>
      <c r="H69" t="s">
        <v>87</v>
      </c>
      <c r="I69" s="30">
        <f t="shared" si="2"/>
        <v>850</v>
      </c>
      <c r="J69" s="21" t="s">
        <v>209</v>
      </c>
    </row>
    <row r="70" spans="1:10">
      <c r="A70">
        <v>62</v>
      </c>
      <c r="B70" t="s">
        <v>194</v>
      </c>
      <c r="C70" t="s">
        <v>189</v>
      </c>
      <c r="D70" s="37">
        <v>36097</v>
      </c>
      <c r="E70" s="38">
        <f t="shared" ca="1" si="0"/>
        <v>9</v>
      </c>
      <c r="F70" s="38">
        <f t="shared" ca="1" si="1"/>
        <v>4</v>
      </c>
      <c r="G70" t="s">
        <v>149</v>
      </c>
      <c r="H70" t="s">
        <v>91</v>
      </c>
      <c r="I70" s="30">
        <f t="shared" si="2"/>
        <v>750</v>
      </c>
      <c r="J70" s="21" t="s">
        <v>209</v>
      </c>
    </row>
    <row r="71" spans="1:10">
      <c r="A71">
        <v>63</v>
      </c>
      <c r="B71" t="s">
        <v>195</v>
      </c>
      <c r="C71" t="s">
        <v>196</v>
      </c>
      <c r="D71" s="37">
        <v>36137</v>
      </c>
      <c r="E71" s="38">
        <f t="shared" ca="1" si="0"/>
        <v>9</v>
      </c>
      <c r="F71" s="38">
        <f t="shared" ca="1" si="1"/>
        <v>3</v>
      </c>
      <c r="G71" t="s">
        <v>112</v>
      </c>
      <c r="H71" t="s">
        <v>94</v>
      </c>
      <c r="I71" s="30">
        <f t="shared" si="2"/>
        <v>55</v>
      </c>
      <c r="J71" s="21" t="s">
        <v>211</v>
      </c>
    </row>
    <row r="72" spans="1:10">
      <c r="A72">
        <v>64</v>
      </c>
      <c r="B72" t="s">
        <v>84</v>
      </c>
      <c r="C72" t="s">
        <v>197</v>
      </c>
      <c r="D72" s="37">
        <v>36203</v>
      </c>
      <c r="E72" s="38">
        <f t="shared" ca="1" si="0"/>
        <v>9</v>
      </c>
      <c r="F72" s="38">
        <f t="shared" ca="1" si="1"/>
        <v>1</v>
      </c>
      <c r="G72" t="s">
        <v>198</v>
      </c>
      <c r="H72" t="s">
        <v>83</v>
      </c>
      <c r="I72" s="30">
        <f t="shared" si="2"/>
        <v>1125.5</v>
      </c>
      <c r="J72" s="21" t="s">
        <v>200</v>
      </c>
    </row>
    <row r="73" spans="1:10">
      <c r="A73">
        <v>65</v>
      </c>
      <c r="B73" t="s">
        <v>181</v>
      </c>
      <c r="C73" t="s">
        <v>117</v>
      </c>
      <c r="D73" s="37">
        <v>35118</v>
      </c>
      <c r="E73" s="38">
        <f t="shared" ca="1" si="0"/>
        <v>12</v>
      </c>
      <c r="F73" s="38">
        <f t="shared" ref="F73:F110" ca="1" si="3">TRUNC((((NOW()-D73)/365.25)-E73)*12)</f>
        <v>0</v>
      </c>
      <c r="G73" t="s">
        <v>86</v>
      </c>
      <c r="H73" t="s">
        <v>83</v>
      </c>
      <c r="I73" s="30">
        <f t="shared" si="2"/>
        <v>1125.5</v>
      </c>
      <c r="J73" s="21" t="s">
        <v>200</v>
      </c>
    </row>
    <row r="74" spans="1:10">
      <c r="A74">
        <v>66</v>
      </c>
      <c r="B74" t="s">
        <v>132</v>
      </c>
      <c r="C74" t="s">
        <v>212</v>
      </c>
      <c r="D74" s="37">
        <v>36203</v>
      </c>
      <c r="E74" s="38">
        <f t="shared" ref="E74:E110" ca="1" si="4">TRUNC((NOW()-D74)/365.25)</f>
        <v>9</v>
      </c>
      <c r="F74" s="38">
        <f t="shared" ca="1" si="3"/>
        <v>1</v>
      </c>
      <c r="G74" t="s">
        <v>142</v>
      </c>
      <c r="H74" t="s">
        <v>91</v>
      </c>
      <c r="I74" s="30">
        <f t="shared" si="2"/>
        <v>750</v>
      </c>
      <c r="J74" s="21" t="s">
        <v>200</v>
      </c>
    </row>
    <row r="75" spans="1:10">
      <c r="A75">
        <v>67</v>
      </c>
      <c r="B75" t="s">
        <v>213</v>
      </c>
      <c r="C75" t="s">
        <v>214</v>
      </c>
      <c r="D75" s="37">
        <v>35888</v>
      </c>
      <c r="E75" s="38">
        <f t="shared" ca="1" si="4"/>
        <v>9</v>
      </c>
      <c r="F75" s="38">
        <f t="shared" ca="1" si="3"/>
        <v>11</v>
      </c>
      <c r="G75" t="s">
        <v>190</v>
      </c>
      <c r="H75" t="s">
        <v>91</v>
      </c>
      <c r="I75" s="30">
        <f t="shared" si="2"/>
        <v>750</v>
      </c>
      <c r="J75" s="21" t="s">
        <v>204</v>
      </c>
    </row>
    <row r="76" spans="1:10">
      <c r="A76">
        <v>68</v>
      </c>
      <c r="B76" t="s">
        <v>215</v>
      </c>
      <c r="C76" t="s">
        <v>216</v>
      </c>
      <c r="D76" s="37">
        <v>35948</v>
      </c>
      <c r="E76" s="38">
        <f t="shared" ca="1" si="4"/>
        <v>9</v>
      </c>
      <c r="F76" s="38">
        <f t="shared" ca="1" si="3"/>
        <v>9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>
      <c r="A77">
        <v>69</v>
      </c>
      <c r="B77" t="s">
        <v>217</v>
      </c>
      <c r="C77" t="s">
        <v>218</v>
      </c>
      <c r="D77" s="37">
        <v>35977</v>
      </c>
      <c r="E77" s="38">
        <f t="shared" ca="1" si="4"/>
        <v>9</v>
      </c>
      <c r="F77" s="38">
        <f t="shared" ca="1" si="3"/>
        <v>8</v>
      </c>
      <c r="G77" t="s">
        <v>86</v>
      </c>
      <c r="H77" t="s">
        <v>83</v>
      </c>
      <c r="I77" s="30">
        <f t="shared" si="2"/>
        <v>1125.5</v>
      </c>
      <c r="J77" s="21" t="s">
        <v>206</v>
      </c>
    </row>
    <row r="78" spans="1:10">
      <c r="A78">
        <v>70</v>
      </c>
      <c r="B78" t="s">
        <v>116</v>
      </c>
      <c r="C78" t="s">
        <v>219</v>
      </c>
      <c r="D78" s="37">
        <v>36283</v>
      </c>
      <c r="E78" s="38">
        <f t="shared" ca="1" si="4"/>
        <v>8</v>
      </c>
      <c r="F78" s="38">
        <f t="shared" ca="1" si="3"/>
        <v>10</v>
      </c>
      <c r="G78" t="s">
        <v>128</v>
      </c>
      <c r="H78" t="s">
        <v>91</v>
      </c>
      <c r="I78" s="30">
        <f t="shared" ref="I78:I110" si="5">IF(H78="Gold",1125.5,IF(H78="Theatre",850,IF(H78="Silver",750,55)))</f>
        <v>750</v>
      </c>
      <c r="J78" s="21" t="s">
        <v>205</v>
      </c>
    </row>
    <row r="79" spans="1:10">
      <c r="A79">
        <v>71</v>
      </c>
      <c r="B79" t="s">
        <v>220</v>
      </c>
      <c r="C79" t="s">
        <v>221</v>
      </c>
      <c r="D79" s="37">
        <v>36313</v>
      </c>
      <c r="E79" s="38">
        <f t="shared" ca="1" si="4"/>
        <v>8</v>
      </c>
      <c r="F79" s="38">
        <f t="shared" ca="1" si="3"/>
        <v>9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>
      <c r="A80">
        <v>72</v>
      </c>
      <c r="B80" t="s">
        <v>136</v>
      </c>
      <c r="C80" t="s">
        <v>222</v>
      </c>
      <c r="D80" s="37">
        <v>35582</v>
      </c>
      <c r="E80" s="38">
        <f t="shared" ca="1" si="4"/>
        <v>10</v>
      </c>
      <c r="F80" s="38">
        <f t="shared" ca="1" si="3"/>
        <v>9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>
      <c r="A81">
        <v>73</v>
      </c>
      <c r="B81" t="s">
        <v>223</v>
      </c>
      <c r="C81" t="s">
        <v>224</v>
      </c>
      <c r="D81" s="37">
        <v>36313</v>
      </c>
      <c r="E81" s="38">
        <f t="shared" ca="1" si="4"/>
        <v>8</v>
      </c>
      <c r="F81" s="38">
        <f t="shared" ca="1" si="3"/>
        <v>9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>
      <c r="A82">
        <v>74</v>
      </c>
      <c r="B82" t="s">
        <v>225</v>
      </c>
      <c r="C82" t="s">
        <v>226</v>
      </c>
      <c r="D82" s="37">
        <v>35551</v>
      </c>
      <c r="E82" s="38">
        <f t="shared" ca="1" si="4"/>
        <v>10</v>
      </c>
      <c r="F82" s="38">
        <f t="shared" ca="1" si="3"/>
        <v>10</v>
      </c>
      <c r="G82" t="s">
        <v>142</v>
      </c>
      <c r="H82" t="s">
        <v>83</v>
      </c>
      <c r="I82" s="30">
        <f t="shared" si="5"/>
        <v>1125.5</v>
      </c>
      <c r="J82" s="21" t="s">
        <v>205</v>
      </c>
    </row>
    <row r="83" spans="1:10">
      <c r="A83">
        <v>75</v>
      </c>
      <c r="B83" t="s">
        <v>227</v>
      </c>
      <c r="C83" t="s">
        <v>228</v>
      </c>
      <c r="D83" s="37">
        <v>35434</v>
      </c>
      <c r="E83" s="38">
        <f t="shared" ca="1" si="4"/>
        <v>11</v>
      </c>
      <c r="F83" s="38">
        <f t="shared" ca="1" si="3"/>
        <v>2</v>
      </c>
      <c r="G83" t="s">
        <v>149</v>
      </c>
      <c r="H83" t="s">
        <v>83</v>
      </c>
      <c r="I83" s="39">
        <f t="shared" si="5"/>
        <v>1125.5</v>
      </c>
      <c r="J83" s="21" t="s">
        <v>199</v>
      </c>
    </row>
    <row r="84" spans="1:10">
      <c r="A84">
        <v>76</v>
      </c>
      <c r="B84" t="s">
        <v>100</v>
      </c>
      <c r="C84" t="s">
        <v>229</v>
      </c>
      <c r="D84" s="37">
        <v>32193</v>
      </c>
      <c r="E84" s="38">
        <f t="shared" ca="1" si="4"/>
        <v>20</v>
      </c>
      <c r="F84" s="38">
        <f t="shared" ca="1" si="3"/>
        <v>0</v>
      </c>
      <c r="G84" t="s">
        <v>99</v>
      </c>
      <c r="H84" t="s">
        <v>87</v>
      </c>
      <c r="I84" s="30">
        <f t="shared" si="5"/>
        <v>850</v>
      </c>
      <c r="J84" s="21" t="s">
        <v>200</v>
      </c>
    </row>
    <row r="85" spans="1:10">
      <c r="A85">
        <v>77</v>
      </c>
      <c r="B85" t="s">
        <v>230</v>
      </c>
      <c r="C85" t="s">
        <v>231</v>
      </c>
      <c r="D85" s="37">
        <v>32197</v>
      </c>
      <c r="E85" s="38">
        <f t="shared" ca="1" si="4"/>
        <v>20</v>
      </c>
      <c r="F85" s="38">
        <f t="shared" ca="1" si="3"/>
        <v>0</v>
      </c>
      <c r="G85" t="s">
        <v>137</v>
      </c>
      <c r="H85" t="s">
        <v>91</v>
      </c>
      <c r="I85" s="30">
        <f t="shared" si="5"/>
        <v>750</v>
      </c>
      <c r="J85" s="21" t="s">
        <v>200</v>
      </c>
    </row>
    <row r="86" spans="1:10">
      <c r="A86">
        <v>78</v>
      </c>
      <c r="B86" t="s">
        <v>232</v>
      </c>
      <c r="C86" t="s">
        <v>229</v>
      </c>
      <c r="D86" s="37">
        <v>32200</v>
      </c>
      <c r="E86" s="38">
        <f t="shared" ca="1" si="4"/>
        <v>20</v>
      </c>
      <c r="F86" s="38">
        <f t="shared" ca="1" si="3"/>
        <v>0</v>
      </c>
      <c r="G86" t="s">
        <v>90</v>
      </c>
      <c r="H86" t="s">
        <v>83</v>
      </c>
      <c r="I86" s="30">
        <f t="shared" si="5"/>
        <v>1125.5</v>
      </c>
      <c r="J86" s="21" t="s">
        <v>200</v>
      </c>
    </row>
    <row r="87" spans="1:10">
      <c r="A87">
        <v>79</v>
      </c>
      <c r="B87" t="s">
        <v>233</v>
      </c>
      <c r="C87" t="s">
        <v>234</v>
      </c>
      <c r="D87" s="37">
        <v>32206</v>
      </c>
      <c r="E87" s="38">
        <f t="shared" ca="1" si="4"/>
        <v>20</v>
      </c>
      <c r="F87" s="38">
        <f t="shared" ca="1" si="3"/>
        <v>0</v>
      </c>
      <c r="G87" t="s">
        <v>90</v>
      </c>
      <c r="H87" t="s">
        <v>106</v>
      </c>
      <c r="I87" s="30">
        <f t="shared" si="5"/>
        <v>55</v>
      </c>
      <c r="J87" s="21" t="s">
        <v>203</v>
      </c>
    </row>
    <row r="88" spans="1:10">
      <c r="A88">
        <v>80</v>
      </c>
      <c r="B88" t="s">
        <v>235</v>
      </c>
      <c r="C88" t="s">
        <v>236</v>
      </c>
      <c r="D88" s="37">
        <v>32215</v>
      </c>
      <c r="E88" s="38">
        <f t="shared" ca="1" si="4"/>
        <v>20</v>
      </c>
      <c r="F88" s="38">
        <f t="shared" ca="1" si="3"/>
        <v>0</v>
      </c>
      <c r="G88" t="s">
        <v>154</v>
      </c>
      <c r="H88" t="s">
        <v>83</v>
      </c>
      <c r="I88" s="30">
        <f t="shared" si="5"/>
        <v>1125.5</v>
      </c>
      <c r="J88" s="21" t="s">
        <v>203</v>
      </c>
    </row>
    <row r="89" spans="1:10">
      <c r="A89">
        <v>81</v>
      </c>
      <c r="B89" t="s">
        <v>237</v>
      </c>
      <c r="C89" t="s">
        <v>214</v>
      </c>
      <c r="D89" s="37">
        <v>32615</v>
      </c>
      <c r="E89" s="38">
        <f t="shared" ca="1" si="4"/>
        <v>18</v>
      </c>
      <c r="F89" s="38">
        <f t="shared" ca="1" si="3"/>
        <v>10</v>
      </c>
      <c r="G89" t="s">
        <v>190</v>
      </c>
      <c r="H89" t="s">
        <v>94</v>
      </c>
      <c r="I89" s="30">
        <f t="shared" si="5"/>
        <v>55</v>
      </c>
      <c r="J89" s="21" t="s">
        <v>204</v>
      </c>
    </row>
    <row r="90" spans="1:10">
      <c r="A90">
        <v>82</v>
      </c>
      <c r="B90" t="s">
        <v>238</v>
      </c>
      <c r="C90" t="s">
        <v>239</v>
      </c>
      <c r="D90" s="37">
        <v>32618</v>
      </c>
      <c r="E90" s="38">
        <f t="shared" ca="1" si="4"/>
        <v>18</v>
      </c>
      <c r="F90" s="38">
        <f t="shared" ca="1" si="3"/>
        <v>10</v>
      </c>
      <c r="G90" t="s">
        <v>112</v>
      </c>
      <c r="H90" t="s">
        <v>87</v>
      </c>
      <c r="I90" s="30">
        <f t="shared" si="5"/>
        <v>850</v>
      </c>
      <c r="J90" s="21" t="s">
        <v>204</v>
      </c>
    </row>
    <row r="91" spans="1:10">
      <c r="A91">
        <v>83</v>
      </c>
      <c r="B91" t="s">
        <v>240</v>
      </c>
      <c r="C91" t="s">
        <v>156</v>
      </c>
      <c r="D91" s="37">
        <v>32624</v>
      </c>
      <c r="E91" s="38">
        <f t="shared" ca="1" si="4"/>
        <v>18</v>
      </c>
      <c r="F91" s="38">
        <f t="shared" ca="1" si="3"/>
        <v>10</v>
      </c>
      <c r="G91" t="s">
        <v>115</v>
      </c>
      <c r="H91" t="s">
        <v>94</v>
      </c>
      <c r="I91" s="30">
        <f t="shared" si="5"/>
        <v>55</v>
      </c>
      <c r="J91" s="21" t="s">
        <v>204</v>
      </c>
    </row>
    <row r="92" spans="1:10">
      <c r="A92">
        <v>84</v>
      </c>
      <c r="B92" t="s">
        <v>241</v>
      </c>
      <c r="C92" t="s">
        <v>242</v>
      </c>
      <c r="D92" s="37">
        <v>36088</v>
      </c>
      <c r="E92" s="38">
        <f t="shared" ca="1" si="4"/>
        <v>9</v>
      </c>
      <c r="F92" s="38">
        <f t="shared" ca="1" si="3"/>
        <v>4</v>
      </c>
      <c r="G92" t="s">
        <v>137</v>
      </c>
      <c r="H92" t="s">
        <v>87</v>
      </c>
      <c r="I92" s="30">
        <f t="shared" si="5"/>
        <v>850</v>
      </c>
      <c r="J92" s="21" t="s">
        <v>209</v>
      </c>
    </row>
    <row r="93" spans="1:10">
      <c r="A93">
        <v>85</v>
      </c>
      <c r="B93" t="s">
        <v>243</v>
      </c>
      <c r="C93" t="s">
        <v>244</v>
      </c>
      <c r="D93" s="37">
        <v>36097</v>
      </c>
      <c r="E93" s="38">
        <f t="shared" ca="1" si="4"/>
        <v>9</v>
      </c>
      <c r="F93" s="38">
        <f t="shared" ca="1" si="3"/>
        <v>4</v>
      </c>
      <c r="G93" t="s">
        <v>149</v>
      </c>
      <c r="H93" t="s">
        <v>91</v>
      </c>
      <c r="I93" s="30">
        <f t="shared" si="5"/>
        <v>750</v>
      </c>
      <c r="J93" s="21" t="s">
        <v>209</v>
      </c>
    </row>
    <row r="94" spans="1:10">
      <c r="A94">
        <v>86</v>
      </c>
      <c r="B94" t="s">
        <v>245</v>
      </c>
      <c r="C94" t="s">
        <v>246</v>
      </c>
      <c r="D94" s="37">
        <v>36137</v>
      </c>
      <c r="E94" s="38">
        <f t="shared" ca="1" si="4"/>
        <v>9</v>
      </c>
      <c r="F94" s="38">
        <f t="shared" ca="1" si="3"/>
        <v>3</v>
      </c>
      <c r="G94" t="s">
        <v>112</v>
      </c>
      <c r="H94" t="s">
        <v>94</v>
      </c>
      <c r="I94" s="30">
        <f t="shared" si="5"/>
        <v>55</v>
      </c>
      <c r="J94" s="21" t="s">
        <v>211</v>
      </c>
    </row>
    <row r="95" spans="1:10">
      <c r="A95">
        <v>87</v>
      </c>
      <c r="B95" t="s">
        <v>175</v>
      </c>
      <c r="C95" t="s">
        <v>95</v>
      </c>
      <c r="D95" s="37">
        <v>36203</v>
      </c>
      <c r="E95" s="38">
        <f t="shared" ca="1" si="4"/>
        <v>9</v>
      </c>
      <c r="F95" s="38">
        <f t="shared" ca="1" si="3"/>
        <v>1</v>
      </c>
      <c r="G95" t="s">
        <v>198</v>
      </c>
      <c r="H95" t="s">
        <v>83</v>
      </c>
      <c r="I95" s="30">
        <f t="shared" si="5"/>
        <v>1125.5</v>
      </c>
      <c r="J95" s="21" t="s">
        <v>200</v>
      </c>
    </row>
    <row r="96" spans="1:10">
      <c r="A96">
        <v>88</v>
      </c>
      <c r="B96" t="s">
        <v>97</v>
      </c>
      <c r="C96" t="s">
        <v>117</v>
      </c>
      <c r="D96" s="37">
        <v>35118</v>
      </c>
      <c r="E96" s="38">
        <f t="shared" ca="1" si="4"/>
        <v>12</v>
      </c>
      <c r="F96" s="38">
        <f t="shared" ca="1" si="3"/>
        <v>0</v>
      </c>
      <c r="G96" t="s">
        <v>86</v>
      </c>
      <c r="H96" t="s">
        <v>83</v>
      </c>
      <c r="I96" s="30">
        <f t="shared" si="5"/>
        <v>1125.5</v>
      </c>
      <c r="J96" s="21" t="s">
        <v>200</v>
      </c>
    </row>
    <row r="97" spans="1:10">
      <c r="A97">
        <v>89</v>
      </c>
      <c r="B97" t="s">
        <v>247</v>
      </c>
      <c r="C97" t="s">
        <v>248</v>
      </c>
      <c r="D97" s="37">
        <v>36203</v>
      </c>
      <c r="E97" s="38">
        <f t="shared" ca="1" si="4"/>
        <v>9</v>
      </c>
      <c r="F97" s="38">
        <f t="shared" ca="1" si="3"/>
        <v>1</v>
      </c>
      <c r="G97" t="s">
        <v>142</v>
      </c>
      <c r="H97" t="s">
        <v>91</v>
      </c>
      <c r="I97" s="30">
        <f t="shared" si="5"/>
        <v>750</v>
      </c>
      <c r="J97" s="21" t="s">
        <v>200</v>
      </c>
    </row>
    <row r="98" spans="1:10">
      <c r="A98">
        <v>90</v>
      </c>
      <c r="B98" t="s">
        <v>161</v>
      </c>
      <c r="C98" t="s">
        <v>82</v>
      </c>
      <c r="D98" s="37">
        <v>35888</v>
      </c>
      <c r="E98" s="38">
        <f t="shared" ca="1" si="4"/>
        <v>9</v>
      </c>
      <c r="F98" s="38">
        <f t="shared" ca="1" si="3"/>
        <v>11</v>
      </c>
      <c r="G98" t="s">
        <v>190</v>
      </c>
      <c r="H98" t="s">
        <v>91</v>
      </c>
      <c r="I98" s="30">
        <f t="shared" si="5"/>
        <v>750</v>
      </c>
      <c r="J98" s="21" t="s">
        <v>204</v>
      </c>
    </row>
    <row r="99" spans="1:10">
      <c r="A99">
        <v>91</v>
      </c>
      <c r="B99" t="s">
        <v>249</v>
      </c>
      <c r="C99" t="s">
        <v>250</v>
      </c>
      <c r="D99" s="37">
        <v>35948</v>
      </c>
      <c r="E99" s="38">
        <f t="shared" ca="1" si="4"/>
        <v>9</v>
      </c>
      <c r="F99" s="38">
        <f t="shared" ca="1" si="3"/>
        <v>9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>
      <c r="A100">
        <v>92</v>
      </c>
      <c r="B100" t="s">
        <v>251</v>
      </c>
      <c r="C100" t="s">
        <v>252</v>
      </c>
      <c r="D100" s="37">
        <v>35977</v>
      </c>
      <c r="E100" s="38">
        <f t="shared" ca="1" si="4"/>
        <v>9</v>
      </c>
      <c r="F100" s="38">
        <f t="shared" ca="1" si="3"/>
        <v>8</v>
      </c>
      <c r="G100" t="s">
        <v>86</v>
      </c>
      <c r="H100" t="s">
        <v>83</v>
      </c>
      <c r="I100" s="30">
        <f t="shared" si="5"/>
        <v>1125.5</v>
      </c>
      <c r="J100" s="21" t="s">
        <v>206</v>
      </c>
    </row>
    <row r="101" spans="1:10">
      <c r="A101">
        <v>93</v>
      </c>
      <c r="B101" t="s">
        <v>253</v>
      </c>
      <c r="C101" t="s">
        <v>254</v>
      </c>
      <c r="D101" s="37">
        <v>35195</v>
      </c>
      <c r="E101" s="38">
        <f t="shared" ca="1" si="4"/>
        <v>11</v>
      </c>
      <c r="F101" s="38">
        <f t="shared" ca="1" si="3"/>
        <v>10</v>
      </c>
      <c r="G101" t="s">
        <v>171</v>
      </c>
      <c r="H101" t="s">
        <v>83</v>
      </c>
      <c r="I101" s="30">
        <f t="shared" si="5"/>
        <v>1125.5</v>
      </c>
      <c r="J101" s="21" t="s">
        <v>205</v>
      </c>
    </row>
    <row r="102" spans="1:10">
      <c r="A102">
        <v>94</v>
      </c>
      <c r="B102" t="s">
        <v>255</v>
      </c>
      <c r="C102" t="s">
        <v>125</v>
      </c>
      <c r="D102" s="37">
        <v>35201</v>
      </c>
      <c r="E102" s="38">
        <f t="shared" ca="1" si="4"/>
        <v>11</v>
      </c>
      <c r="F102" s="38">
        <f t="shared" ca="1" si="3"/>
        <v>9</v>
      </c>
      <c r="G102" t="s">
        <v>154</v>
      </c>
      <c r="H102" t="s">
        <v>94</v>
      </c>
      <c r="I102" s="30">
        <f t="shared" si="5"/>
        <v>55</v>
      </c>
      <c r="J102" s="21" t="s">
        <v>205</v>
      </c>
    </row>
    <row r="103" spans="1:10">
      <c r="A103">
        <v>95</v>
      </c>
      <c r="B103" t="s">
        <v>256</v>
      </c>
      <c r="C103" t="s">
        <v>82</v>
      </c>
      <c r="D103" s="37">
        <v>35210</v>
      </c>
      <c r="E103" s="38">
        <f t="shared" ca="1" si="4"/>
        <v>11</v>
      </c>
      <c r="F103" s="38">
        <f t="shared" ca="1" si="3"/>
        <v>9</v>
      </c>
      <c r="G103" t="s">
        <v>86</v>
      </c>
      <c r="H103" t="s">
        <v>83</v>
      </c>
      <c r="I103" s="30">
        <f t="shared" si="5"/>
        <v>1125.5</v>
      </c>
      <c r="J103" s="21" t="s">
        <v>205</v>
      </c>
    </row>
    <row r="104" spans="1:10">
      <c r="A104">
        <v>96</v>
      </c>
      <c r="B104" t="s">
        <v>257</v>
      </c>
      <c r="C104" t="s">
        <v>258</v>
      </c>
      <c r="D104" s="37">
        <v>35216</v>
      </c>
      <c r="E104" s="38">
        <f t="shared" ca="1" si="4"/>
        <v>11</v>
      </c>
      <c r="F104" s="38">
        <f t="shared" ca="1" si="3"/>
        <v>9</v>
      </c>
      <c r="G104" t="s">
        <v>86</v>
      </c>
      <c r="H104" t="s">
        <v>94</v>
      </c>
      <c r="I104" s="30">
        <f t="shared" si="5"/>
        <v>55</v>
      </c>
      <c r="J104" s="21" t="s">
        <v>205</v>
      </c>
    </row>
    <row r="105" spans="1:10">
      <c r="A105">
        <v>97</v>
      </c>
      <c r="B105" t="s">
        <v>259</v>
      </c>
      <c r="C105" t="s">
        <v>152</v>
      </c>
      <c r="D105" s="37">
        <v>35225</v>
      </c>
      <c r="E105" s="38">
        <f t="shared" ca="1" si="4"/>
        <v>11</v>
      </c>
      <c r="F105" s="38">
        <f t="shared" ca="1" si="3"/>
        <v>9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>
      <c r="A106">
        <v>98</v>
      </c>
      <c r="B106" t="s">
        <v>260</v>
      </c>
      <c r="C106" t="s">
        <v>261</v>
      </c>
      <c r="D106" s="37">
        <v>35625</v>
      </c>
      <c r="E106" s="38">
        <f t="shared" ca="1" si="4"/>
        <v>10</v>
      </c>
      <c r="F106" s="38">
        <f t="shared" ca="1" si="3"/>
        <v>8</v>
      </c>
      <c r="G106" t="s">
        <v>149</v>
      </c>
      <c r="H106" t="s">
        <v>87</v>
      </c>
      <c r="I106" s="30">
        <f t="shared" si="5"/>
        <v>850</v>
      </c>
      <c r="J106" s="21" t="s">
        <v>206</v>
      </c>
    </row>
    <row r="107" spans="1:10">
      <c r="A107">
        <v>99</v>
      </c>
      <c r="B107" t="s">
        <v>262</v>
      </c>
      <c r="C107" t="s">
        <v>263</v>
      </c>
      <c r="D107" s="37">
        <v>35628</v>
      </c>
      <c r="E107" s="38">
        <f t="shared" ca="1" si="4"/>
        <v>10</v>
      </c>
      <c r="F107" s="38">
        <f t="shared" ca="1" si="3"/>
        <v>7</v>
      </c>
      <c r="G107" t="s">
        <v>149</v>
      </c>
      <c r="H107" t="s">
        <v>83</v>
      </c>
      <c r="I107" s="30">
        <f t="shared" si="5"/>
        <v>1125.5</v>
      </c>
      <c r="J107" s="21" t="s">
        <v>206</v>
      </c>
    </row>
    <row r="108" spans="1:10">
      <c r="A108">
        <v>100</v>
      </c>
      <c r="B108" t="s">
        <v>264</v>
      </c>
      <c r="C108" t="s">
        <v>265</v>
      </c>
      <c r="D108" s="37">
        <v>35634</v>
      </c>
      <c r="E108" s="38">
        <f t="shared" ca="1" si="4"/>
        <v>10</v>
      </c>
      <c r="F108" s="38">
        <f t="shared" ca="1" si="3"/>
        <v>7</v>
      </c>
      <c r="G108" t="s">
        <v>112</v>
      </c>
      <c r="H108" t="s">
        <v>87</v>
      </c>
      <c r="I108" s="30">
        <f t="shared" si="5"/>
        <v>850</v>
      </c>
      <c r="J108" s="21" t="s">
        <v>206</v>
      </c>
    </row>
    <row r="109" spans="1:10">
      <c r="A109">
        <v>101</v>
      </c>
      <c r="B109" t="s">
        <v>266</v>
      </c>
      <c r="C109" t="s">
        <v>267</v>
      </c>
      <c r="D109" s="37">
        <v>35640</v>
      </c>
      <c r="E109" s="38">
        <f t="shared" ca="1" si="4"/>
        <v>10</v>
      </c>
      <c r="F109" s="38">
        <f t="shared" ca="1" si="3"/>
        <v>7</v>
      </c>
      <c r="G109" t="s">
        <v>128</v>
      </c>
      <c r="H109" t="s">
        <v>87</v>
      </c>
      <c r="I109" s="30">
        <f t="shared" si="5"/>
        <v>850</v>
      </c>
      <c r="J109" s="21" t="s">
        <v>206</v>
      </c>
    </row>
    <row r="110" spans="1:10">
      <c r="A110">
        <v>102</v>
      </c>
      <c r="B110" t="s">
        <v>160</v>
      </c>
      <c r="C110" t="s">
        <v>151</v>
      </c>
      <c r="D110" s="37">
        <v>35649</v>
      </c>
      <c r="E110" s="38">
        <f t="shared" ca="1" si="4"/>
        <v>10</v>
      </c>
      <c r="F110" s="38">
        <f t="shared" ca="1" si="3"/>
        <v>7</v>
      </c>
      <c r="G110" t="s">
        <v>198</v>
      </c>
      <c r="H110" t="s">
        <v>83</v>
      </c>
      <c r="I110" s="30">
        <f t="shared" si="5"/>
        <v>1125.5</v>
      </c>
      <c r="J110" s="21" t="s">
        <v>207</v>
      </c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2008-03-11T07:02:34Z</dcterms:created>
  <dcterms:modified xsi:type="dcterms:W3CDTF">2008-03-14T11:08:09Z</dcterms:modified>
</cp:coreProperties>
</file>