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-15" yWindow="-15" windowWidth="6000" windowHeight="6720" activeTab="1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ccount_Value" localSheetId="0">Australia!$B$7:$B$11</definedName>
    <definedName name="AUS_Sales">Australia!$B$13</definedName>
    <definedName name="Australia">'Past 5 Years'!$B$6:$B$10</definedName>
    <definedName name="Dodgy_Bros">Australia!$B$10</definedName>
    <definedName name="Edgecliff_Cellars">'United Kingdom'!$B$7</definedName>
    <definedName name="Exeter_Exhibitionists">'New Zealand'!$B$7</definedName>
    <definedName name="Fabulous_Forties">'United Kingdom'!$B$10</definedName>
    <definedName name="Ladies_Lounge_Café">Australia!$B$11</definedName>
    <definedName name="Last5Years">'Past 5 Years'!$A$1:$E$12</definedName>
    <definedName name="Launceston_Lounge_Lizards">'New Zealand'!$B$10</definedName>
    <definedName name="Mardee_Grass_Ampitheatre">'United Kingdom'!$B$11</definedName>
    <definedName name="Mosman_Movement_Company">'United Kingdom'!$B$9</definedName>
    <definedName name="Natural_Forests_Company">'New Zealand'!$B$8</definedName>
    <definedName name="New_Zealand">'Past 5 Years'!$D$6:$D$10</definedName>
    <definedName name="NZ_Sales">'New Zealand'!$B$13</definedName>
    <definedName name="Results_Marketing">Australia!$B$9</definedName>
    <definedName name="Rose_Bay_Beauty_Resort">'United Kingdom'!$B$8</definedName>
    <definedName name="Sandy_Bay_Theatre">'New Zealand'!$B$9</definedName>
    <definedName name="TaxRate">0.1</definedName>
    <definedName name="The_Deloraine_Dance_Group">'New Zealand'!$B$11</definedName>
    <definedName name="The_Rostrum_Complex">Australia!$B$7</definedName>
    <definedName name="UK">'Past 5 Years'!$C$6:$C$10</definedName>
    <definedName name="UK_Sales">'United Kingdom'!$B$13</definedName>
    <definedName name="Wilmott_Winery">Australia!$B$8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52511"/>
</workbook>
</file>

<file path=xl/calcChain.xml><?xml version="1.0" encoding="utf-8"?>
<calcChain xmlns="http://schemas.openxmlformats.org/spreadsheetml/2006/main">
  <c r="F7" i="4" l="1"/>
  <c r="F8" i="4"/>
  <c r="F9" i="4"/>
  <c r="F10" i="4"/>
  <c r="F6" i="4"/>
  <c r="D10" i="4" l="1"/>
  <c r="C10" i="4"/>
  <c r="B10" i="4"/>
  <c r="E9" i="4"/>
  <c r="E8" i="4"/>
  <c r="E7" i="4"/>
  <c r="E6" i="4"/>
  <c r="E10" i="4" l="1"/>
  <c r="D12" i="4"/>
  <c r="C12" i="4"/>
  <c r="B12" i="4"/>
  <c r="E12" i="4" l="1"/>
  <c r="B13" i="2"/>
  <c r="B13" i="3"/>
  <c r="B13" i="1"/>
</calcChain>
</file>

<file path=xl/sharedStrings.xml><?xml version="1.0" encoding="utf-8"?>
<sst xmlns="http://schemas.openxmlformats.org/spreadsheetml/2006/main" count="47" uniqueCount="34">
  <si>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</si>
  <si>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</si>
  <si>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</si>
  <si>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</si>
  <si>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</si>
  <si>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</si>
  <si>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</si>
  <si>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</si>
  <si>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</si>
  <si>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</si>
  <si>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</si>
  <si>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</si>
  <si>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</si>
  <si>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</si>
  <si>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</si>
  <si>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</si>
  <si>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</si>
  <si>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</si>
  <si>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</si>
  <si>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</si>
  <si>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</si>
  <si>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</si>
  <si>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</si>
  <si>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</si>
  <si>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</si>
  <si>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</si>
  <si>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</si>
  <si>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</si>
  <si>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</si>
  <si>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</si>
  <si>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</si>
  <si>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Alpheius Global Enterprises</t>
  </si>
  <si>
    <t>Musicology Division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</si>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</sst>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3" fontId="4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3" fontId="0" fillId="0" borderId="0" xfId="0" applyNumberFormat="1"/>
    <xf numFmtId="0" fontId="5" fillId="0" borderId="1" xfId="3"/>
    <xf numFmtId="0" fontId="7" fillId="0" borderId="3" xfId="5"/>
    <xf numFmtId="0" fontId="6" fillId="0" borderId="2" xfId="4" applyAlignment="1"/>
    <xf numFmtId="0" fontId="6" fillId="0" borderId="2" xfId="4" applyAlignment="1">
      <alignment horizontal="left"/>
    </xf>
    <xf numFmtId="3" fontId="8" fillId="0" borderId="4" xfId="7" applyNumberFormat="1"/>
    <xf numFmtId="0" fontId="7" fillId="0" borderId="3" xfId="5" applyAlignment="1">
      <alignment vertical="center"/>
    </xf>
    <xf numFmtId="44" fontId="7" fillId="0" borderId="3" xfId="5" applyNumberFormat="1" applyAlignment="1">
      <alignment horizontal="right" vertical="center"/>
    </xf>
    <xf numFmtId="44" fontId="7" fillId="0" borderId="0" xfId="5" applyNumberFormat="1" applyFill="1" applyBorder="1" applyAlignment="1">
      <alignment horizontal="right" vertical="center"/>
    </xf>
    <xf numFmtId="0" fontId="7" fillId="0" borderId="0" xfId="6" applyAlignment="1"/>
    <xf numFmtId="0" fontId="7" fillId="0" borderId="0" xfId="6" applyAlignment="1">
      <alignment horizontal="left"/>
    </xf>
    <xf numFmtId="0" fontId="0" fillId="0" borderId="0" xfId="0" applyAlignment="1">
      <alignment horizontal="center"/>
    </xf>
  </cellXfs>
  <cellStyles count="8">
    <cellStyle name="Comma" xfId="1" builtinId="3"/>
    <cellStyle name="Currency" xfId="2" builtinId="4"/>
    <cellStyle name="Heading 1" xfId="3" builtinId="16"/>
    <cellStyle name="Heading 2" xfId="4" builtinId="17"/>
    <cellStyle name="Heading 3" xfId="5" builtinId="18"/>
    <cellStyle name="Heading 4" xfId="6" builtinId="19"/>
    <cellStyle name="Normal" xfId="0" builtinId="0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7" sqref="B7:B11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9" t="s">
        <v>24</v>
      </c>
      <c r="B3" s="19"/>
      <c r="C3" s="19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18</v>
      </c>
      <c r="B7" s="7">
        <v>45000</v>
      </c>
      <c r="C7" s="2"/>
    </row>
    <row r="8" spans="1:3" ht="15" x14ac:dyDescent="0.25">
      <c r="A8" t="s">
        <v>4</v>
      </c>
      <c r="B8" s="7">
        <v>25000</v>
      </c>
      <c r="C8" s="2"/>
    </row>
    <row r="9" spans="1:3" ht="15" x14ac:dyDescent="0.25">
      <c r="A9" t="s">
        <v>5</v>
      </c>
      <c r="B9" s="7">
        <v>27800</v>
      </c>
      <c r="C9" s="2"/>
    </row>
    <row r="10" spans="1:3" ht="15" x14ac:dyDescent="0.25">
      <c r="A10" t="s">
        <v>3</v>
      </c>
      <c r="B10" s="7">
        <v>33850</v>
      </c>
      <c r="C10" s="2"/>
    </row>
    <row r="11" spans="1:3" ht="15" x14ac:dyDescent="0.25">
      <c r="A11" t="s">
        <v>6</v>
      </c>
      <c r="B11" s="7">
        <v>18350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150000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A7" sqref="A7:B11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9" t="s">
        <v>25</v>
      </c>
      <c r="B3" s="19"/>
      <c r="C3" s="19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8</v>
      </c>
      <c r="B7" s="7">
        <v>50000</v>
      </c>
      <c r="C7" s="2"/>
    </row>
    <row r="8" spans="1:3" ht="15" x14ac:dyDescent="0.25">
      <c r="A8" t="s">
        <v>9</v>
      </c>
      <c r="B8" s="7">
        <v>12000</v>
      </c>
      <c r="C8" s="2"/>
    </row>
    <row r="9" spans="1:3" ht="15" x14ac:dyDescent="0.25">
      <c r="A9" t="s">
        <v>16</v>
      </c>
      <c r="B9" s="7">
        <v>37000</v>
      </c>
      <c r="C9" s="2"/>
    </row>
    <row r="10" spans="1:3" ht="15" x14ac:dyDescent="0.25">
      <c r="A10" t="s">
        <v>12</v>
      </c>
      <c r="B10" s="7">
        <v>6000</v>
      </c>
      <c r="C10" s="2"/>
    </row>
    <row r="11" spans="1:3" ht="15" x14ac:dyDescent="0.25">
      <c r="A11" t="s">
        <v>17</v>
      </c>
      <c r="B11" s="7">
        <v>95000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200000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A7" sqref="A7:B11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9" t="s">
        <v>26</v>
      </c>
      <c r="B3" s="19"/>
      <c r="C3" s="19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13</v>
      </c>
      <c r="B7" s="7">
        <v>5000</v>
      </c>
      <c r="C7" s="2"/>
    </row>
    <row r="8" spans="1:3" ht="15" x14ac:dyDescent="0.25">
      <c r="A8" t="s">
        <v>10</v>
      </c>
      <c r="B8" s="7">
        <v>3000</v>
      </c>
      <c r="C8" s="2"/>
    </row>
    <row r="9" spans="1:3" ht="15" x14ac:dyDescent="0.25">
      <c r="A9" t="s">
        <v>14</v>
      </c>
      <c r="B9" s="7">
        <v>21000</v>
      </c>
      <c r="C9" s="2"/>
    </row>
    <row r="10" spans="1:3" ht="15" x14ac:dyDescent="0.25">
      <c r="A10" t="s">
        <v>11</v>
      </c>
      <c r="B10" s="7">
        <v>8000</v>
      </c>
      <c r="C10" s="2"/>
    </row>
    <row r="11" spans="1:3" ht="15" x14ac:dyDescent="0.25">
      <c r="A11" t="s">
        <v>15</v>
      </c>
      <c r="B11" s="7">
        <v>2000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39000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F6" sqref="F6:F10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1" spans="1:10" ht="20.25" thickBot="1" x14ac:dyDescent="0.35">
      <c r="A1" s="11" t="s">
        <v>31</v>
      </c>
      <c r="B1" s="11"/>
    </row>
    <row r="2" spans="1:10" ht="18.75" thickTop="1" thickBot="1" x14ac:dyDescent="0.35">
      <c r="A2" s="14" t="s">
        <v>32</v>
      </c>
    </row>
    <row r="3" spans="1:10" ht="23.25" customHeight="1" thickTop="1" x14ac:dyDescent="0.25">
      <c r="A3" s="20" t="s">
        <v>27</v>
      </c>
      <c r="B3" s="20"/>
      <c r="C3" s="20"/>
    </row>
    <row r="4" spans="1:10" x14ac:dyDescent="0.2">
      <c r="A4" s="1"/>
      <c r="B4" s="21"/>
      <c r="C4" s="21"/>
      <c r="D4" s="21"/>
    </row>
    <row r="5" spans="1:10" ht="18.75" customHeight="1" thickBot="1" x14ac:dyDescent="0.25">
      <c r="A5" s="16"/>
      <c r="B5" s="17" t="s">
        <v>28</v>
      </c>
      <c r="C5" s="17" t="s">
        <v>29</v>
      </c>
      <c r="D5" s="17" t="s">
        <v>30</v>
      </c>
      <c r="E5" s="17" t="s">
        <v>7</v>
      </c>
      <c r="F5" s="18" t="s">
        <v>33</v>
      </c>
    </row>
    <row r="6" spans="1:10" ht="15" x14ac:dyDescent="0.25">
      <c r="A6" s="9" t="s">
        <v>19</v>
      </c>
      <c r="B6" s="7">
        <v>85000</v>
      </c>
      <c r="C6" s="7">
        <v>120000</v>
      </c>
      <c r="D6" s="7">
        <v>35000</v>
      </c>
      <c r="E6" s="6">
        <f>SUM(Year_1)</f>
        <v>240000</v>
      </c>
      <c r="F6" s="7">
        <f>E6*TaxRate</f>
        <v>24000</v>
      </c>
      <c r="G6" s="1"/>
    </row>
    <row r="7" spans="1:10" ht="15" x14ac:dyDescent="0.25">
      <c r="A7" s="9" t="s">
        <v>20</v>
      </c>
      <c r="B7" s="7">
        <v>87000</v>
      </c>
      <c r="C7" s="7">
        <v>97000</v>
      </c>
      <c r="D7" s="7">
        <v>30000</v>
      </c>
      <c r="E7" s="6">
        <f>SUM(Year_2)</f>
        <v>214000</v>
      </c>
      <c r="F7" s="7">
        <f t="shared" ref="F7:F10" si="0">E7*TaxRate</f>
        <v>21400</v>
      </c>
    </row>
    <row r="8" spans="1:10" ht="15" x14ac:dyDescent="0.25">
      <c r="A8" s="9" t="s">
        <v>21</v>
      </c>
      <c r="B8" s="7">
        <v>92000</v>
      </c>
      <c r="C8" s="7">
        <v>84000</v>
      </c>
      <c r="D8" s="7">
        <v>45000</v>
      </c>
      <c r="E8" s="6">
        <f>SUM(Year_3)</f>
        <v>221000</v>
      </c>
      <c r="F8" s="7">
        <f t="shared" si="0"/>
        <v>22100</v>
      </c>
    </row>
    <row r="9" spans="1:10" ht="15" x14ac:dyDescent="0.25">
      <c r="A9" s="9" t="s">
        <v>22</v>
      </c>
      <c r="B9" s="7">
        <v>95000</v>
      </c>
      <c r="C9" s="7">
        <v>102000</v>
      </c>
      <c r="D9" s="7">
        <v>68000</v>
      </c>
      <c r="E9" s="6">
        <f>SUM(Year_4)</f>
        <v>265000</v>
      </c>
      <c r="F9" s="7">
        <f t="shared" si="0"/>
        <v>26500</v>
      </c>
    </row>
    <row r="10" spans="1:10" ht="15" x14ac:dyDescent="0.25">
      <c r="A10" s="9" t="s">
        <v>23</v>
      </c>
      <c r="B10" s="7">
        <f>AUS_Sales</f>
        <v>150000</v>
      </c>
      <c r="C10" s="7">
        <f>UK_Sales</f>
        <v>200000</v>
      </c>
      <c r="D10" s="7">
        <f>NZ_Sales</f>
        <v>39000</v>
      </c>
      <c r="E10" s="6">
        <f>SUM(Year_5)</f>
        <v>389000</v>
      </c>
      <c r="F10" s="7">
        <f t="shared" si="0"/>
        <v>38900</v>
      </c>
      <c r="J10" s="4"/>
    </row>
    <row r="11" spans="1:10" x14ac:dyDescent="0.2">
      <c r="B11" s="6"/>
      <c r="C11" s="6"/>
      <c r="D11" s="6"/>
      <c r="E11" s="6"/>
      <c r="J11" s="4"/>
    </row>
    <row r="12" spans="1:10" ht="15.75" thickBot="1" x14ac:dyDescent="0.3">
      <c r="A12" s="8" t="s">
        <v>0</v>
      </c>
      <c r="B12" s="15">
        <f>SUM(Australia)</f>
        <v>509000</v>
      </c>
      <c r="C12" s="15">
        <f>SUM(UK)</f>
        <v>603000</v>
      </c>
      <c r="D12" s="15">
        <f>SUM(New_Zealand)</f>
        <v>217000</v>
      </c>
      <c r="E12" s="15">
        <f t="shared" ref="E12" si="1">SUM(B12:D12)</f>
        <v>1329000</v>
      </c>
      <c r="F12" s="10"/>
      <c r="J12" s="4"/>
    </row>
    <row r="13" spans="1:10" ht="13.5" thickTop="1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2"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28</vt:i4>
      </vt:variant>
    </vt:vector>
  </HeadingPairs>
  <TitlesOfParts>
    <vt:vector size="32" baseType="lpstr">
      <vt:lpstr>Australia</vt:lpstr>
      <vt:lpstr>United Kingdom</vt:lpstr>
      <vt:lpstr>New Zealand</vt:lpstr>
      <vt:lpstr>Past 5 Years</vt:lpstr>
      <vt:lpstr>Australia!Account_Value</vt:lpstr>
      <vt:lpstr>AUS_Sales</vt:lpstr>
      <vt:lpstr>Australia</vt:lpstr>
      <vt:lpstr>Dodgy_Bros</vt:lpstr>
      <vt:lpstr>Edgecliff_Cellars</vt:lpstr>
      <vt:lpstr>Exeter_Exhibitionists</vt:lpstr>
      <vt:lpstr>Fabulous_Forties</vt:lpstr>
      <vt:lpstr>Ladies_Lounge_Café</vt:lpstr>
      <vt:lpstr>Last5Years</vt:lpstr>
      <vt:lpstr>Launceston_Lounge_Lizards</vt:lpstr>
      <vt:lpstr>Mardee_Grass_Ampitheatre</vt:lpstr>
      <vt:lpstr>Mosman_Movement_Company</vt:lpstr>
      <vt:lpstr>Natural_Forests_Company</vt:lpstr>
      <vt:lpstr>New_Zealand</vt:lpstr>
      <vt:lpstr>NZ_Sales</vt:lpstr>
      <vt:lpstr>Results_Marketing</vt:lpstr>
      <vt:lpstr>Rose_Bay_Beauty_Resort</vt:lpstr>
      <vt:lpstr>Sandy_Bay_Theatre</vt:lpstr>
      <vt:lpstr>The_Deloraine_Dance_Group</vt:lpstr>
      <vt:lpstr>The_Rostrum_Complex</vt:lpstr>
      <vt:lpstr>UK</vt:lpstr>
      <vt:lpstr>UK_Sales</vt:lpstr>
      <vt:lpstr>Wilmott_Winery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Ron Krupa</cp:lastModifiedBy>
  <dcterms:created xsi:type="dcterms:W3CDTF">1997-05-15T05:45:25Z</dcterms:created>
  <dcterms:modified xsi:type="dcterms:W3CDTF">2013-10-09T22:59:04Z</dcterms:modified>
</cp:coreProperties>
</file>